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tokai.rist.or.jp\支援（東海）\補助金様式\"/>
    </mc:Choice>
  </mc:AlternateContent>
  <xr:revisionPtr revIDLastSave="0" documentId="13_ncr:1_{D75762CC-D251-49C4-9C57-E5B934DACF62}" xr6:coauthVersionLast="46" xr6:coauthVersionMax="46" xr10:uidLastSave="{00000000-0000-0000-0000-000000000000}"/>
  <bookViews>
    <workbookView xWindow="1080" yWindow="420" windowWidth="21096" windowHeight="10836" activeTab="3" xr2:uid="{00000000-000D-0000-FFFF-FFFF00000000}"/>
  </bookViews>
  <sheets>
    <sheet name="各分野詳細" sheetId="1" r:id="rId1"/>
    <sheet name="経費内訳書" sheetId="2" r:id="rId2"/>
    <sheet name="人件費" sheetId="3" r:id="rId3"/>
    <sheet name="社会保険料等事業主負担分" sheetId="4" r:id="rId4"/>
  </sheets>
  <definedNames>
    <definedName name="_xlnm.Print_Area" localSheetId="0">各分野詳細!$A$1:$E$33</definedName>
    <definedName name="_xlnm.Print_Area" localSheetId="1">経費内訳書!$A$1:$J$92</definedName>
    <definedName name="_xlnm.Print_Area" localSheetId="3">社会保険料等事業主負担分!$A$1:$AF$48</definedName>
    <definedName name="_xlnm.Print_Area" localSheetId="2">人件費!$A$1:$AC$20</definedName>
    <definedName name="_xlnm.Print_Titles" localSheetId="3">社会保険料等事業主負担分!$2:$2</definedName>
    <definedName name="型_番" localSheetId="2">#REF!</definedName>
    <definedName name="型_番">#REF!</definedName>
    <definedName name="小計">#REF!</definedName>
    <definedName name="数量">#REF!</definedName>
    <definedName name="定価">#REF!</definedName>
    <definedName name="納入価" localSheetId="2">#REF!</definedName>
    <definedName name="納入価">#REF!</definedName>
    <definedName name="品__名">#REF!</definedName>
  </definedNames>
  <calcPr calcId="181029"/>
</workbook>
</file>

<file path=xl/calcChain.xml><?xml version="1.0" encoding="utf-8"?>
<calcChain xmlns="http://schemas.openxmlformats.org/spreadsheetml/2006/main">
  <c r="G18" i="2" l="1"/>
  <c r="AF44" i="4"/>
  <c r="D27" i="1"/>
  <c r="D26" i="1"/>
  <c r="D17" i="1"/>
  <c r="D12" i="1"/>
  <c r="D11" i="1"/>
  <c r="D10" i="1"/>
  <c r="D9" i="1"/>
  <c r="D14" i="1" s="1"/>
  <c r="G19" i="2"/>
  <c r="AB17" i="3"/>
  <c r="AF47" i="4"/>
  <c r="AB4" i="3"/>
  <c r="AF12" i="4"/>
  <c r="AF46" i="4" s="1"/>
  <c r="G91" i="2"/>
  <c r="G86" i="2"/>
  <c r="D24" i="1" s="1"/>
  <c r="G83" i="2"/>
  <c r="G80" i="2"/>
  <c r="G75" i="2"/>
  <c r="G68" i="2"/>
  <c r="G64" i="2"/>
  <c r="G54" i="2"/>
  <c r="D19" i="1" s="1"/>
  <c r="G47" i="2"/>
  <c r="G25" i="2"/>
  <c r="G17" i="2"/>
  <c r="G11" i="2"/>
  <c r="D25" i="1"/>
  <c r="D23" i="1"/>
  <c r="D22" i="1"/>
  <c r="D20" i="1"/>
  <c r="D13" i="1"/>
  <c r="D7" i="1"/>
  <c r="D6" i="1"/>
  <c r="G88" i="2"/>
  <c r="G89" i="2"/>
  <c r="G90" i="2"/>
  <c r="G87" i="2"/>
  <c r="F82" i="2"/>
  <c r="G82" i="2" s="1"/>
  <c r="G78" i="2"/>
  <c r="G79" i="2"/>
  <c r="G74" i="2"/>
  <c r="G77" i="2"/>
  <c r="G76" i="2"/>
  <c r="G73" i="2"/>
  <c r="G72" i="2"/>
  <c r="G71" i="2"/>
  <c r="G70" i="2"/>
  <c r="G69" i="2"/>
  <c r="G67" i="2"/>
  <c r="G66" i="2"/>
  <c r="G65" i="2"/>
  <c r="G60" i="2"/>
  <c r="G61" i="2"/>
  <c r="G62" i="2"/>
  <c r="G63" i="2"/>
  <c r="G59" i="2"/>
  <c r="G58" i="2"/>
  <c r="G57" i="2"/>
  <c r="G56" i="2"/>
  <c r="G55" i="2"/>
  <c r="G50" i="2"/>
  <c r="G52" i="2"/>
  <c r="G51" i="2"/>
  <c r="G49" i="2"/>
  <c r="G48" i="2"/>
  <c r="AB6" i="3"/>
  <c r="AF3" i="4"/>
  <c r="AF31" i="4"/>
  <c r="AF33" i="4" s="1"/>
  <c r="AF24" i="4"/>
  <c r="G23" i="2"/>
  <c r="G16" i="2"/>
  <c r="G15" i="2"/>
  <c r="G14" i="2"/>
  <c r="G13" i="2"/>
  <c r="G12" i="2"/>
  <c r="G9" i="2"/>
  <c r="G10" i="2"/>
  <c r="G8" i="2"/>
  <c r="A13" i="4"/>
  <c r="A3" i="4"/>
  <c r="W12" i="3"/>
  <c r="AB12" i="3" s="1"/>
  <c r="W11" i="3"/>
  <c r="V12" i="3"/>
  <c r="W6" i="3"/>
  <c r="W5" i="3"/>
  <c r="W4" i="3" s="1"/>
  <c r="V5" i="3"/>
  <c r="AF6" i="4"/>
  <c r="V37" i="4"/>
  <c r="M37" i="4"/>
  <c r="AF37" i="4"/>
  <c r="V27" i="4"/>
  <c r="M27" i="4"/>
  <c r="AF27" i="4"/>
  <c r="V16" i="4"/>
  <c r="M16" i="4"/>
  <c r="AF16" i="4" s="1"/>
  <c r="V15" i="4"/>
  <c r="AF15" i="4"/>
  <c r="AF5" i="4"/>
  <c r="M15" i="4"/>
  <c r="M13" i="4"/>
  <c r="AF13" i="4"/>
  <c r="M24" i="4"/>
  <c r="M34" i="4"/>
  <c r="AF34" i="4" s="1"/>
  <c r="G13" i="4"/>
  <c r="H13" i="4"/>
  <c r="M17" i="4" s="1"/>
  <c r="M3" i="4"/>
  <c r="AB13" i="3"/>
  <c r="V6" i="3"/>
  <c r="V4" i="3" s="1"/>
  <c r="A24" i="4"/>
  <c r="B24" i="4"/>
  <c r="H24" i="4" s="1"/>
  <c r="G24" i="4"/>
  <c r="V24" i="4"/>
  <c r="AF25" i="4"/>
  <c r="M26" i="4"/>
  <c r="V26" i="4"/>
  <c r="F84" i="2"/>
  <c r="G84" i="2" s="1"/>
  <c r="T5" i="3"/>
  <c r="T6" i="3"/>
  <c r="U6" i="3"/>
  <c r="X6" i="3"/>
  <c r="X4" i="3" s="1"/>
  <c r="X14" i="3" s="1"/>
  <c r="T7" i="3"/>
  <c r="T12" i="3"/>
  <c r="X12" i="3"/>
  <c r="T10" i="3"/>
  <c r="W10" i="3" s="1"/>
  <c r="W9" i="3" s="1"/>
  <c r="T11" i="3"/>
  <c r="V11" i="3" s="1"/>
  <c r="X11" i="3"/>
  <c r="G33" i="2"/>
  <c r="G36" i="2" s="1"/>
  <c r="D15" i="1" s="1"/>
  <c r="G35" i="2"/>
  <c r="G32" i="2"/>
  <c r="G28" i="2"/>
  <c r="G27" i="2"/>
  <c r="G26" i="2"/>
  <c r="G24" i="2"/>
  <c r="G43" i="2"/>
  <c r="G46" i="2"/>
  <c r="G53" i="2"/>
  <c r="G81" i="2"/>
  <c r="G85" i="2"/>
  <c r="V3" i="4"/>
  <c r="M4" i="4"/>
  <c r="V4" i="4"/>
  <c r="AF4" i="4" s="1"/>
  <c r="V13" i="4"/>
  <c r="V34" i="4"/>
  <c r="M35" i="4"/>
  <c r="V35" i="4"/>
  <c r="AF35" i="4" s="1"/>
  <c r="M36" i="4"/>
  <c r="AF36" i="4" s="1"/>
  <c r="V36" i="4"/>
  <c r="G34" i="4"/>
  <c r="H34" i="4"/>
  <c r="V38" i="4" s="1"/>
  <c r="AF38" i="4" s="1"/>
  <c r="M39" i="4"/>
  <c r="A34" i="4"/>
  <c r="G3" i="4"/>
  <c r="B3" i="4"/>
  <c r="Z9" i="3"/>
  <c r="Y9" i="3"/>
  <c r="Y4" i="3"/>
  <c r="Y14" i="3"/>
  <c r="Z4" i="3"/>
  <c r="Z14" i="3"/>
  <c r="G41" i="2"/>
  <c r="A2" i="2"/>
  <c r="A1" i="2"/>
  <c r="AF26" i="4"/>
  <c r="U5" i="3"/>
  <c r="U7" i="3"/>
  <c r="AB7" i="3" s="1"/>
  <c r="G29" i="2"/>
  <c r="G38" i="2"/>
  <c r="G42" i="2" s="1"/>
  <c r="D16" i="1" s="1"/>
  <c r="G34" i="2"/>
  <c r="G37" i="2"/>
  <c r="G31" i="2"/>
  <c r="G39" i="2"/>
  <c r="G30" i="2"/>
  <c r="U12" i="3"/>
  <c r="U10" i="3"/>
  <c r="X10" i="3"/>
  <c r="X9" i="3"/>
  <c r="AF14" i="4"/>
  <c r="H3" i="4"/>
  <c r="V10" i="4" s="1"/>
  <c r="X5" i="3"/>
  <c r="K13" i="4"/>
  <c r="V39" i="4"/>
  <c r="AF39" i="4"/>
  <c r="K34" i="4"/>
  <c r="M41" i="4"/>
  <c r="V41" i="4"/>
  <c r="AF41" i="4" s="1"/>
  <c r="M38" i="4"/>
  <c r="V7" i="4"/>
  <c r="D18" i="1" l="1"/>
  <c r="D8" i="1"/>
  <c r="V31" i="4"/>
  <c r="M31" i="4"/>
  <c r="K24" i="4"/>
  <c r="V28" i="4"/>
  <c r="M29" i="4"/>
  <c r="V29" i="4"/>
  <c r="M28" i="4"/>
  <c r="AB10" i="3"/>
  <c r="AF43" i="4"/>
  <c r="W14" i="3"/>
  <c r="V10" i="3"/>
  <c r="V9" i="3" s="1"/>
  <c r="V14" i="3" s="1"/>
  <c r="V18" i="4"/>
  <c r="U4" i="3"/>
  <c r="V20" i="4"/>
  <c r="M20" i="4"/>
  <c r="AF20" i="4" s="1"/>
  <c r="AB5" i="3"/>
  <c r="M10" i="4"/>
  <c r="AF10" i="4" s="1"/>
  <c r="V8" i="4"/>
  <c r="M7" i="4"/>
  <c r="AF7" i="4" s="1"/>
  <c r="M8" i="4"/>
  <c r="M18" i="4"/>
  <c r="U11" i="3"/>
  <c r="K3" i="4"/>
  <c r="V17" i="4"/>
  <c r="AF17" i="4" s="1"/>
  <c r="D36" i="1" l="1"/>
  <c r="D32" i="1" s="1"/>
  <c r="D33" i="1" s="1"/>
  <c r="D21" i="1"/>
  <c r="AF22" i="4"/>
  <c r="AF23" i="4" s="1"/>
  <c r="U9" i="3"/>
  <c r="AB11" i="3"/>
  <c r="AB9" i="3" s="1"/>
  <c r="AF18" i="4"/>
  <c r="AF28" i="4"/>
  <c r="AF8" i="4"/>
  <c r="U14" i="3"/>
  <c r="AF29" i="4"/>
  <c r="AB14" i="3" l="1"/>
  <c r="G22" i="2" l="1"/>
  <c r="G92" i="2" s="1"/>
  <c r="AB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ogawa</author>
  </authors>
  <commentList>
    <comment ref="X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手当欄は、「○○手当」等機関の名称にあわせて下さい。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ogawa</author>
  </authors>
  <commentList>
    <comment ref="C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手当欄は、人件費シートにあわせた名称を記載して下さい。
</t>
        </r>
      </text>
    </comment>
    <comment ref="B13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1,952,000÷6＝325,333
（小数点以下切捨て）
</t>
        </r>
      </text>
    </comment>
    <comment ref="B34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1,024,800÷6＝170,800
(小数点以下切捨て）</t>
        </r>
      </text>
    </comment>
  </commentList>
</comments>
</file>

<file path=xl/sharedStrings.xml><?xml version="1.0" encoding="utf-8"?>
<sst xmlns="http://schemas.openxmlformats.org/spreadsheetml/2006/main" count="654" uniqueCount="250">
  <si>
    <t>高性能汎用計算機高度利用事業</t>
    <rPh sb="0" eb="3">
      <t>コウセイノウ</t>
    </rPh>
    <rPh sb="3" eb="5">
      <t>ハンヨウ</t>
    </rPh>
    <rPh sb="5" eb="8">
      <t>ケイサンキ</t>
    </rPh>
    <rPh sb="8" eb="10">
      <t>コウド</t>
    </rPh>
    <rPh sb="10" eb="12">
      <t>リヨウ</t>
    </rPh>
    <rPh sb="12" eb="14">
      <t>ジギョウ</t>
    </rPh>
    <phoneticPr fontId="3"/>
  </si>
  <si>
    <t>　</t>
    <phoneticPr fontId="3"/>
  </si>
  <si>
    <t>種別</t>
    <rPh sb="0" eb="2">
      <t>シュベツ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</si>
  <si>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</si>
  <si>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</si>
  <si>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</si>
  <si>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</si>
  <si>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国内旅費</t>
    <rPh sb="0" eb="2">
      <t>コクナイ</t>
    </rPh>
    <rPh sb="2" eb="4">
      <t>リョヒ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</si>
  <si>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</si>
  <si>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合計</t>
    <rPh sb="0" eb="2">
      <t>ゴウケイ</t>
    </rPh>
    <phoneticPr fontId="3"/>
  </si>
  <si>
    <t>経費内訳表</t>
    <rPh sb="0" eb="2">
      <t>ケイヒ</t>
    </rPh>
    <phoneticPr fontId="3"/>
  </si>
  <si>
    <t>事項</t>
    <rPh sb="0" eb="2">
      <t>ジコウ</t>
    </rPh>
    <phoneticPr fontId="3"/>
  </si>
  <si>
    <t>単価</t>
    <rPh sb="0" eb="2">
      <t>タンカ</t>
    </rPh>
    <phoneticPr fontId="3"/>
  </si>
  <si>
    <t>算出根拠</t>
    <phoneticPr fontId="3"/>
  </si>
  <si>
    <t>設備備品費</t>
    <rPh sb="0" eb="2">
      <t>セツビ</t>
    </rPh>
    <rPh sb="2" eb="4">
      <t>ビヒン</t>
    </rPh>
    <rPh sb="4" eb="5">
      <t>ヒ</t>
    </rPh>
    <phoneticPr fontId="3"/>
  </si>
  <si>
    <t>小　計</t>
    <rPh sb="0" eb="1">
      <t>ショウ</t>
    </rPh>
    <rPh sb="2" eb="3">
      <t>ケイ</t>
    </rPh>
    <phoneticPr fontId="3"/>
  </si>
  <si>
    <t>人</t>
    <rPh sb="0" eb="1">
      <t>ニン</t>
    </rPh>
    <phoneticPr fontId="3"/>
  </si>
  <si>
    <t>合　　　　計</t>
    <rPh sb="0" eb="1">
      <t>ゴウ</t>
    </rPh>
    <rPh sb="5" eb="6">
      <t>ケイ</t>
    </rPh>
    <phoneticPr fontId="3"/>
  </si>
  <si>
    <t>単位：円</t>
    <phoneticPr fontId="3"/>
  </si>
  <si>
    <t>調査等委託費</t>
    <rPh sb="0" eb="2">
      <t>チョウサ</t>
    </rPh>
    <rPh sb="2" eb="3">
      <t>トウ</t>
    </rPh>
    <rPh sb="3" eb="6">
      <t>イタクヒ</t>
    </rPh>
    <phoneticPr fontId="3"/>
  </si>
  <si>
    <t>消耗品費</t>
    <phoneticPr fontId="3"/>
  </si>
  <si>
    <t>研究開発委託費</t>
    <phoneticPr fontId="3"/>
  </si>
  <si>
    <t>＜人　件　費＞</t>
    <rPh sb="1" eb="2">
      <t>ヒト</t>
    </rPh>
    <rPh sb="3" eb="4">
      <t>ケン</t>
    </rPh>
    <rPh sb="5" eb="6">
      <t>ヒ</t>
    </rPh>
    <phoneticPr fontId="3"/>
  </si>
  <si>
    <t>単位：円</t>
    <rPh sb="0" eb="2">
      <t>タンイ</t>
    </rPh>
    <rPh sb="3" eb="4">
      <t>エン</t>
    </rPh>
    <phoneticPr fontId="3"/>
  </si>
  <si>
    <t>氏名</t>
    <rPh sb="0" eb="2">
      <t>シメイ</t>
    </rPh>
    <phoneticPr fontId="3"/>
  </si>
  <si>
    <t>摘要</t>
    <rPh sb="0" eb="2">
      <t>テキヨウ</t>
    </rPh>
    <phoneticPr fontId="3"/>
  </si>
  <si>
    <t>日（月・Ｈ）当り</t>
    <rPh sb="0" eb="1">
      <t>ヒ</t>
    </rPh>
    <rPh sb="2" eb="3">
      <t>ゲツ</t>
    </rPh>
    <rPh sb="6" eb="7">
      <t>アタ</t>
    </rPh>
    <phoneticPr fontId="3"/>
  </si>
  <si>
    <t>交通費</t>
    <rPh sb="0" eb="3">
      <t>コウツウヒ</t>
    </rPh>
    <phoneticPr fontId="3"/>
  </si>
  <si>
    <t>時　間　表</t>
    <phoneticPr fontId="3"/>
  </si>
  <si>
    <t>退職手当</t>
    <rPh sb="0" eb="2">
      <t>タイショク</t>
    </rPh>
    <rPh sb="2" eb="4">
      <t>テアテ</t>
    </rPh>
    <phoneticPr fontId="3"/>
  </si>
  <si>
    <t>単価A</t>
  </si>
  <si>
    <t>月・日</t>
    <rPh sb="0" eb="1">
      <t>ゲツ</t>
    </rPh>
    <rPh sb="2" eb="3">
      <t>ヒ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</si>
  <si>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</si>
  <si>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</si>
  <si>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</si>
  <si>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</si>
  <si>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</si>
  <si>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</si>
  <si>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</si>
  <si>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</si>
  <si>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</si>
  <si>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</si>
  <si>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</si>
  <si>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</si>
  <si>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計B</t>
    <rPh sb="0" eb="1">
      <t>ケイ</t>
    </rPh>
    <phoneticPr fontId="3"/>
  </si>
  <si>
    <t>（A×B）</t>
  </si>
  <si>
    <t>手当</t>
    <rPh sb="0" eb="2">
      <t>テアテ</t>
    </rPh>
    <phoneticPr fontId="3"/>
  </si>
  <si>
    <t>等</t>
    <rPh sb="0" eb="1">
      <t>トウ</t>
    </rPh>
    <phoneticPr fontId="3"/>
  </si>
  <si>
    <t>月額</t>
  </si>
  <si>
    <t>補　助　者</t>
    <phoneticPr fontId="3"/>
  </si>
  <si>
    <t>＜社会保険料等事業主負担分＞</t>
    <rPh sb="1" eb="3">
      <t>シャカイ</t>
    </rPh>
    <rPh sb="3" eb="6">
      <t>ホケンリョウ</t>
    </rPh>
    <rPh sb="6" eb="7">
      <t>ナド</t>
    </rPh>
    <rPh sb="7" eb="10">
      <t>ジギョウヌシ</t>
    </rPh>
    <rPh sb="10" eb="13">
      <t>フタンブン</t>
    </rPh>
    <phoneticPr fontId="3"/>
  </si>
  <si>
    <t>名前</t>
    <rPh sb="0" eb="2">
      <t>ナマエ</t>
    </rPh>
    <phoneticPr fontId="3"/>
  </si>
  <si>
    <t>研究
手当</t>
    <rPh sb="0" eb="2">
      <t>ケンキュウ</t>
    </rPh>
    <rPh sb="3" eb="5">
      <t>テア</t>
    </rPh>
    <phoneticPr fontId="3"/>
  </si>
  <si>
    <t>扶養
手当</t>
    <rPh sb="0" eb="2">
      <t>フヨウ</t>
    </rPh>
    <rPh sb="3" eb="5">
      <t>テアテ</t>
    </rPh>
    <phoneticPr fontId="3"/>
  </si>
  <si>
    <t>住居
手当</t>
    <rPh sb="0" eb="2">
      <t>ジュウキョ</t>
    </rPh>
    <rPh sb="3" eb="5">
      <t>テアテ</t>
    </rPh>
    <phoneticPr fontId="3"/>
  </si>
  <si>
    <t>通勤
手当</t>
    <rPh sb="0" eb="2">
      <t>ツウキン</t>
    </rPh>
    <rPh sb="3" eb="5">
      <t>テアテ</t>
    </rPh>
    <phoneticPr fontId="3"/>
  </si>
  <si>
    <t>報酬月額
(左の合計)</t>
    <phoneticPr fontId="3"/>
  </si>
  <si>
    <t>期末　　　　　勤勉手当</t>
    <rPh sb="0" eb="1">
      <t>キ</t>
    </rPh>
    <rPh sb="1" eb="2">
      <t>スエ</t>
    </rPh>
    <rPh sb="7" eb="8">
      <t>ツトム</t>
    </rPh>
    <rPh sb="8" eb="9">
      <t>ツトム</t>
    </rPh>
    <rPh sb="9" eb="11">
      <t>テア</t>
    </rPh>
    <phoneticPr fontId="3"/>
  </si>
  <si>
    <t>積算単価</t>
    <rPh sb="0" eb="2">
      <t>セキサン</t>
    </rPh>
    <rPh sb="2" eb="4">
      <t>タンカ</t>
    </rPh>
    <phoneticPr fontId="3"/>
  </si>
  <si>
    <t>算　　　　　　　　　式　　　　　　　　（円）</t>
    <rPh sb="0" eb="1">
      <t>ザン</t>
    </rPh>
    <rPh sb="10" eb="11">
      <t>シキ</t>
    </rPh>
    <rPh sb="20" eb="21">
      <t>エン</t>
    </rPh>
    <phoneticPr fontId="3"/>
  </si>
  <si>
    <t>健：</t>
    <rPh sb="0" eb="1">
      <t>ケン</t>
    </rPh>
    <phoneticPr fontId="3"/>
  </si>
  <si>
    <t>×</t>
  </si>
  <si>
    <t>／</t>
  </si>
  <si>
    <t>月</t>
  </si>
  <si>
    <t>＋</t>
  </si>
  <si>
    <t>＝</t>
  </si>
  <si>
    <t>介：</t>
    <rPh sb="0" eb="1">
      <t>スケ</t>
    </rPh>
    <phoneticPr fontId="3"/>
  </si>
  <si>
    <t>厚：</t>
    <rPh sb="0" eb="1">
      <t>アツ</t>
    </rPh>
    <phoneticPr fontId="3"/>
  </si>
  <si>
    <t>雇：</t>
    <rPh sb="0" eb="1">
      <t>ヤトイ</t>
    </rPh>
    <phoneticPr fontId="3"/>
  </si>
  <si>
    <t>×</t>
    <phoneticPr fontId="3"/>
  </si>
  <si>
    <t>／</t>
    <phoneticPr fontId="3"/>
  </si>
  <si>
    <t>月</t>
    <rPh sb="0" eb="1">
      <t>ツキ</t>
    </rPh>
    <phoneticPr fontId="3"/>
  </si>
  <si>
    <t>＋</t>
    <phoneticPr fontId="3"/>
  </si>
  <si>
    <t>×</t>
    <phoneticPr fontId="3"/>
  </si>
  <si>
    <t>／</t>
    <phoneticPr fontId="3"/>
  </si>
  <si>
    <t>＝</t>
    <phoneticPr fontId="3"/>
  </si>
  <si>
    <t>その他：</t>
    <rPh sb="2" eb="3">
      <t>タ</t>
    </rPh>
    <phoneticPr fontId="3"/>
  </si>
  <si>
    <t>計</t>
    <rPh sb="0" eb="1">
      <t>ケイ</t>
    </rPh>
    <phoneticPr fontId="3"/>
  </si>
  <si>
    <t>合                           計</t>
    <rPh sb="0" eb="1">
      <t>ゴウ</t>
    </rPh>
    <rPh sb="28" eb="29">
      <t>ケイ</t>
    </rPh>
    <phoneticPr fontId="3"/>
  </si>
  <si>
    <t>月額</t>
    <rPh sb="0" eb="2">
      <t>ゲツガク</t>
    </rPh>
    <phoneticPr fontId="3"/>
  </si>
  <si>
    <t>時間</t>
    <rPh sb="0" eb="2">
      <t>ジカン</t>
    </rPh>
    <phoneticPr fontId="3"/>
  </si>
  <si>
    <t>式</t>
    <rPh sb="0" eb="1">
      <t>シキ</t>
    </rPh>
    <phoneticPr fontId="3"/>
  </si>
  <si>
    <t>人回</t>
    <rPh sb="0" eb="1">
      <t>ニン</t>
    </rPh>
    <rPh sb="1" eb="2">
      <t>カイ</t>
    </rPh>
    <phoneticPr fontId="3"/>
  </si>
  <si>
    <t>式</t>
    <rPh sb="0" eb="1">
      <t>シキ</t>
    </rPh>
    <phoneticPr fontId="2"/>
  </si>
  <si>
    <t>シンポジウム講演謝金</t>
    <rPh sb="6" eb="8">
      <t>コウエン</t>
    </rPh>
    <rPh sb="8" eb="10">
      <t>シャキン</t>
    </rPh>
    <phoneticPr fontId="3"/>
  </si>
  <si>
    <t>台</t>
    <rPh sb="0" eb="1">
      <t>ダイ</t>
    </rPh>
    <phoneticPr fontId="3"/>
  </si>
  <si>
    <t>業務計画書</t>
    <rPh sb="0" eb="2">
      <t>ギョウム</t>
    </rPh>
    <rPh sb="2" eb="5">
      <t>ケイカクショ</t>
    </rPh>
    <phoneticPr fontId="3"/>
  </si>
  <si>
    <t>開発用サーバ</t>
    <rPh sb="0" eb="3">
      <t>カイハツヨウ</t>
    </rPh>
    <phoneticPr fontId="3"/>
  </si>
  <si>
    <t>赴任</t>
    <rPh sb="0" eb="2">
      <t>フニン</t>
    </rPh>
    <phoneticPr fontId="3"/>
  </si>
  <si>
    <t>計算サーバー電気代</t>
    <rPh sb="0" eb="2">
      <t>ケイサン</t>
    </rPh>
    <rPh sb="6" eb="9">
      <t>デンキダイ</t>
    </rPh>
    <phoneticPr fontId="3"/>
  </si>
  <si>
    <t>旅費規程</t>
    <rPh sb="0" eb="2">
      <t>リョヒ</t>
    </rPh>
    <rPh sb="2" eb="4">
      <t>キテイ</t>
    </rPh>
    <phoneticPr fontId="3"/>
  </si>
  <si>
    <t>パンフレット日本語版</t>
    <rPh sb="6" eb="9">
      <t>ニホンゴ</t>
    </rPh>
    <rPh sb="9" eb="10">
      <t>ハン</t>
    </rPh>
    <phoneticPr fontId="3"/>
  </si>
  <si>
    <t>パンフレット英文版</t>
    <rPh sb="6" eb="8">
      <t>エイブン</t>
    </rPh>
    <rPh sb="8" eb="9">
      <t>ハン</t>
    </rPh>
    <phoneticPr fontId="3"/>
  </si>
  <si>
    <t>標準報酬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月額</t>
    <rPh sb="0" eb="2">
      <t>ヒョウジュン</t>
    </rPh>
    <rPh sb="2" eb="4">
      <t>ホウシュウ</t>
    </rPh>
    <rPh sb="116" eb="118">
      <t>ゲツガク</t>
    </rPh>
    <phoneticPr fontId="3"/>
  </si>
  <si>
    <t>フレッツ光　ネクスト（基本工事費＋交換機等工事費＋開戦終端装置工事費）</t>
    <rPh sb="11" eb="13">
      <t>キホン</t>
    </rPh>
    <rPh sb="13" eb="15">
      <t>コウジ</t>
    </rPh>
    <rPh sb="15" eb="16">
      <t>ヒ</t>
    </rPh>
    <rPh sb="17" eb="19">
      <t>コウカン</t>
    </rPh>
    <rPh sb="19" eb="20">
      <t>キ</t>
    </rPh>
    <rPh sb="20" eb="21">
      <t>トウ</t>
    </rPh>
    <rPh sb="21" eb="24">
      <t>コウジヒ</t>
    </rPh>
    <rPh sb="31" eb="33">
      <t>コウジ</t>
    </rPh>
    <rPh sb="33" eb="34">
      <t>ヒ</t>
    </rPh>
    <phoneticPr fontId="3"/>
  </si>
  <si>
    <t>人回</t>
    <rPh sb="0" eb="1">
      <t>ニン</t>
    </rPh>
    <rPh sb="1" eb="2">
      <t>カイ</t>
    </rPh>
    <phoneticPr fontId="2"/>
  </si>
  <si>
    <t>グループコース　12ヶ月　　500,000円/12ノード</t>
    <rPh sb="11" eb="12">
      <t>ゲツ</t>
    </rPh>
    <rPh sb="21" eb="22">
      <t>エン</t>
    </rPh>
    <phoneticPr fontId="3"/>
  </si>
  <si>
    <t>回</t>
    <rPh sb="0" eb="1">
      <t>カイ</t>
    </rPh>
    <phoneticPr fontId="2"/>
  </si>
  <si>
    <t>ケ月</t>
    <rPh sb="1" eb="2">
      <t>ツキ</t>
    </rPh>
    <phoneticPr fontId="3"/>
  </si>
  <si>
    <t>シンポジウムポスター印刷</t>
    <rPh sb="10" eb="12">
      <t>インサツ</t>
    </rPh>
    <phoneticPr fontId="3"/>
  </si>
  <si>
    <t>シンポジウムチラシ印刷</t>
    <rPh sb="9" eb="11">
      <t>インサツ</t>
    </rPh>
    <phoneticPr fontId="3"/>
  </si>
  <si>
    <t>ワークショップ予稿集</t>
    <rPh sb="7" eb="10">
      <t>ヨコウシュウ</t>
    </rPh>
    <phoneticPr fontId="2"/>
  </si>
  <si>
    <t>第○回○○講演会発表</t>
    <rPh sb="0" eb="1">
      <t>ダイ</t>
    </rPh>
    <rPh sb="2" eb="3">
      <t>カイ</t>
    </rPh>
    <rPh sb="5" eb="8">
      <t>コウエンカイ</t>
    </rPh>
    <phoneticPr fontId="3"/>
  </si>
  <si>
    <t>○○シンポジウム（招待講演者Ａ・Ｂ）</t>
    <rPh sb="9" eb="11">
      <t>ショウタイ</t>
    </rPh>
    <rPh sb="11" eb="13">
      <t>コウエン</t>
    </rPh>
    <rPh sb="13" eb="14">
      <t>シャ</t>
    </rPh>
    <phoneticPr fontId="3"/>
  </si>
  <si>
    <t>プロバイダー料金</t>
    <rPh sb="6" eb="8">
      <t>リョウキン</t>
    </rPh>
    <phoneticPr fontId="3"/>
  </si>
  <si>
    <t>○○シンポジウム予稿集</t>
    <phoneticPr fontId="2"/>
  </si>
  <si>
    <t>○○</t>
    <phoneticPr fontId="3"/>
  </si>
  <si>
    <t>○○（課題１）</t>
    <rPh sb="3" eb="5">
      <t>カダイ</t>
    </rPh>
    <phoneticPr fontId="3"/>
  </si>
  <si>
    <t>○○（課題２）</t>
    <rPh sb="3" eb="5">
      <t>カダイ</t>
    </rPh>
    <phoneticPr fontId="3"/>
  </si>
  <si>
    <t>○○（課題３）</t>
    <rPh sb="3" eb="5">
      <t>カダイ</t>
    </rPh>
    <phoneticPr fontId="3"/>
  </si>
  <si>
    <t>『○○システムの研究開発』</t>
  </si>
  <si>
    <t>『○○システムの研究開発』</t>
    <phoneticPr fontId="3"/>
  </si>
  <si>
    <t>『研究成果の普及に係るアプリケーションの高度化』</t>
    <rPh sb="1" eb="3">
      <t>ケンキュウ</t>
    </rPh>
    <rPh sb="3" eb="5">
      <t>セイカ</t>
    </rPh>
    <rPh sb="6" eb="8">
      <t>フキュウ</t>
    </rPh>
    <rPh sb="9" eb="10">
      <t>カカ</t>
    </rPh>
    <rPh sb="20" eb="23">
      <t>コウドカ</t>
    </rPh>
    <phoneticPr fontId="3"/>
  </si>
  <si>
    <t>21円/KwH×80Kw×1,000時間</t>
    <rPh sb="18" eb="20">
      <t>ジカン</t>
    </rPh>
    <phoneticPr fontId="3"/>
  </si>
  <si>
    <t>ネットワーク回線料</t>
    <rPh sb="6" eb="8">
      <t>カイセン</t>
    </rPh>
    <rPh sb="8" eb="9">
      <t>リョウ</t>
    </rPh>
    <phoneticPr fontId="3"/>
  </si>
  <si>
    <t>直接経費の30%</t>
    <rPh sb="0" eb="2">
      <t>チョクセツ</t>
    </rPh>
    <rPh sb="2" eb="4">
      <t>ケイヒ</t>
    </rPh>
    <phoneticPr fontId="3"/>
  </si>
  <si>
    <t>住居</t>
    <rPh sb="0" eb="2">
      <t>ジュウキョ</t>
    </rPh>
    <phoneticPr fontId="3"/>
  </si>
  <si>
    <t>エフォート率(%)</t>
    <rPh sb="5" eb="6">
      <t>リツ</t>
    </rPh>
    <phoneticPr fontId="3"/>
  </si>
  <si>
    <t>日額</t>
    <rPh sb="0" eb="2">
      <t>ニチガク</t>
    </rPh>
    <phoneticPr fontId="3"/>
  </si>
  <si>
    <t>時間給</t>
    <rPh sb="0" eb="2">
      <t>ジカン</t>
    </rPh>
    <rPh sb="2" eb="3">
      <t>キュウ</t>
    </rPh>
    <phoneticPr fontId="3"/>
  </si>
  <si>
    <t>60%</t>
    <phoneticPr fontId="3"/>
  </si>
  <si>
    <t xml:space="preserve"> </t>
    <phoneticPr fontId="3"/>
  </si>
  <si>
    <t>＊アルバイト、短期雇用者も計上してください。</t>
  </si>
  <si>
    <t>＊給与規程等で規定されている手当等は、追記願います。</t>
    <phoneticPr fontId="3"/>
  </si>
  <si>
    <t>＊エフォート管理される方は、エフォート率を記載して計算してください。　　　</t>
    <rPh sb="6" eb="8">
      <t>カンリ</t>
    </rPh>
    <rPh sb="11" eb="12">
      <t>カタ</t>
    </rPh>
    <rPh sb="19" eb="20">
      <t>リツ</t>
    </rPh>
    <rPh sb="25" eb="27">
      <t>ケイサン</t>
    </rPh>
    <phoneticPr fontId="3"/>
  </si>
  <si>
    <t>＊計算式は適宜修正して下さい。</t>
    <rPh sb="1" eb="3">
      <t>ケイサン</t>
    </rPh>
    <rPh sb="3" eb="4">
      <t>シキ</t>
    </rPh>
    <rPh sb="5" eb="7">
      <t>テキギ</t>
    </rPh>
    <rPh sb="7" eb="9">
      <t>シュウセイ</t>
    </rPh>
    <rPh sb="11" eb="12">
      <t>クダ</t>
    </rPh>
    <phoneticPr fontId="3"/>
  </si>
  <si>
    <t>労：</t>
    <rPh sb="0" eb="1">
      <t>ロウ</t>
    </rPh>
    <phoneticPr fontId="3"/>
  </si>
  <si>
    <t>子：</t>
    <rPh sb="0" eb="1">
      <t>コ</t>
    </rPh>
    <phoneticPr fontId="3"/>
  </si>
  <si>
    <t>火</t>
  </si>
  <si>
    <t>×</t>
    <phoneticPr fontId="3"/>
  </si>
  <si>
    <t>エフォート率</t>
    <rPh sb="5" eb="6">
      <t>リツ</t>
    </rPh>
    <phoneticPr fontId="3"/>
  </si>
  <si>
    <t>健：健康保険、介：介護保険、厚：厚生年金、子：子ども・子育て拠出金、雇：雇用保険、労：労災保険
その他：給与規程等で規定された保険料等</t>
    <rPh sb="7" eb="8">
      <t>スケ</t>
    </rPh>
    <rPh sb="9" eb="11">
      <t>カイゴ</t>
    </rPh>
    <rPh sb="11" eb="13">
      <t>ホケン</t>
    </rPh>
    <rPh sb="14" eb="15">
      <t>アツ</t>
    </rPh>
    <rPh sb="16" eb="18">
      <t>コウセイ</t>
    </rPh>
    <rPh sb="18" eb="20">
      <t>ネンキン</t>
    </rPh>
    <rPh sb="21" eb="22">
      <t>コ</t>
    </rPh>
    <rPh sb="23" eb="24">
      <t>コ</t>
    </rPh>
    <rPh sb="27" eb="29">
      <t>コソダ</t>
    </rPh>
    <rPh sb="30" eb="33">
      <t>キョシュツキン</t>
    </rPh>
    <rPh sb="41" eb="42">
      <t>ロウ</t>
    </rPh>
    <rPh sb="43" eb="45">
      <t>ロウサイ</t>
    </rPh>
    <rPh sb="45" eb="47">
      <t>ホケン</t>
    </rPh>
    <phoneticPr fontId="3"/>
  </si>
  <si>
    <t>※社会保険料は、掛率等が変更されている場合がありますので、給与担当者に要確認してください。国立大学法人は文部省共済組合の「事務連絡」に基づいてください。</t>
    <rPh sb="1" eb="3">
      <t>シャカイ</t>
    </rPh>
    <rPh sb="3" eb="6">
      <t>ホケンリョウ</t>
    </rPh>
    <rPh sb="8" eb="9">
      <t>カ</t>
    </rPh>
    <rPh sb="9" eb="10">
      <t>リツ</t>
    </rPh>
    <rPh sb="10" eb="11">
      <t>ナド</t>
    </rPh>
    <rPh sb="12" eb="14">
      <t>ヘンコウ</t>
    </rPh>
    <rPh sb="19" eb="21">
      <t>バアイ</t>
    </rPh>
    <rPh sb="29" eb="31">
      <t>キュウヨ</t>
    </rPh>
    <rPh sb="31" eb="34">
      <t>タントウシャ</t>
    </rPh>
    <rPh sb="35" eb="36">
      <t>ヨウ</t>
    </rPh>
    <rPh sb="36" eb="38">
      <t>カクニン</t>
    </rPh>
    <rPh sb="45" eb="47">
      <t>コクリツ</t>
    </rPh>
    <rPh sb="47" eb="49">
      <t>ダイガク</t>
    </rPh>
    <rPh sb="49" eb="51">
      <t>ホウジン</t>
    </rPh>
    <rPh sb="52" eb="55">
      <t>モンブショウ</t>
    </rPh>
    <rPh sb="55" eb="57">
      <t>キョウサイ</t>
    </rPh>
    <rPh sb="57" eb="59">
      <t>クミアイ</t>
    </rPh>
    <rPh sb="61" eb="63">
      <t>ジム</t>
    </rPh>
    <rPh sb="63" eb="65">
      <t>レンラク</t>
    </rPh>
    <rPh sb="67" eb="68">
      <t>モト</t>
    </rPh>
    <phoneticPr fontId="3"/>
  </si>
  <si>
    <t>※エフォート管理されている者は、計にエフォート率を乗じてください。　　　</t>
    <rPh sb="6" eb="8">
      <t>カンリ</t>
    </rPh>
    <rPh sb="16" eb="17">
      <t>ケイ</t>
    </rPh>
    <rPh sb="25" eb="26">
      <t>ジョウ</t>
    </rPh>
    <phoneticPr fontId="3"/>
  </si>
  <si>
    <t>※合計額は、消費税対象額となります。</t>
    <rPh sb="1" eb="4">
      <t>ゴウケイガク</t>
    </rPh>
    <rPh sb="6" eb="9">
      <t>ショウヒゼイ</t>
    </rPh>
    <rPh sb="9" eb="12">
      <t>タイショウガク</t>
    </rPh>
    <phoneticPr fontId="3"/>
  </si>
  <si>
    <t>×</t>
    <phoneticPr fontId="3"/>
  </si>
  <si>
    <t>超勤</t>
    <rPh sb="0" eb="2">
      <t>チョウキン</t>
    </rPh>
    <phoneticPr fontId="3"/>
  </si>
  <si>
    <t>超勤
手当</t>
    <rPh sb="0" eb="2">
      <t>チョウキン</t>
    </rPh>
    <rPh sb="3" eb="5">
      <t>テアテ</t>
    </rPh>
    <phoneticPr fontId="3"/>
  </si>
  <si>
    <t>月</t>
    <phoneticPr fontId="3"/>
  </si>
  <si>
    <t>○○研究打合せ</t>
    <rPh sb="2" eb="4">
      <t>ケンキュウ</t>
    </rPh>
    <rPh sb="4" eb="5">
      <t>ウ</t>
    </rPh>
    <rPh sb="5" eb="6">
      <t>ア</t>
    </rPh>
    <phoneticPr fontId="3"/>
  </si>
  <si>
    <t>A4判　250部</t>
    <rPh sb="2" eb="3">
      <t>バン</t>
    </rPh>
    <rPh sb="7" eb="8">
      <t>ブ</t>
    </rPh>
    <phoneticPr fontId="3"/>
  </si>
  <si>
    <t>A4判　200部</t>
    <rPh sb="7" eb="8">
      <t>ブ</t>
    </rPh>
    <phoneticPr fontId="3"/>
  </si>
  <si>
    <t>ポスター A2　　150部</t>
    <rPh sb="12" eb="13">
      <t>ブ</t>
    </rPh>
    <phoneticPr fontId="3"/>
  </si>
  <si>
    <t>ちらし A４　　３０００部</t>
    <rPh sb="12" eb="13">
      <t>ブ</t>
    </rPh>
    <phoneticPr fontId="3"/>
  </si>
  <si>
    <t>A4/16頁　１500部</t>
    <rPh sb="5" eb="6">
      <t>ページ</t>
    </rPh>
    <phoneticPr fontId="3"/>
  </si>
  <si>
    <t>A4/16頁　１０00部</t>
    <phoneticPr fontId="3"/>
  </si>
  <si>
    <t>開発用サーバ</t>
    <rPh sb="0" eb="2">
      <t>カイハツ</t>
    </rPh>
    <rPh sb="2" eb="3">
      <t>ヨウ</t>
    </rPh>
    <phoneticPr fontId="3"/>
  </si>
  <si>
    <t>ソフトウェア</t>
    <phoneticPr fontId="3"/>
  </si>
  <si>
    <t>PC</t>
    <phoneticPr fontId="3"/>
  </si>
  <si>
    <t>計算機消耗品費</t>
    <rPh sb="0" eb="2">
      <t>ケイサン</t>
    </rPh>
    <rPh sb="2" eb="3">
      <t>キ</t>
    </rPh>
    <rPh sb="3" eb="5">
      <t>ショウモウ</t>
    </rPh>
    <rPh sb="5" eb="6">
      <t>ヒン</t>
    </rPh>
    <rPh sb="6" eb="7">
      <t>ヒ</t>
    </rPh>
    <phoneticPr fontId="3"/>
  </si>
  <si>
    <t>特任教授A</t>
    <rPh sb="0" eb="1">
      <t>トク</t>
    </rPh>
    <rPh sb="1" eb="2">
      <t>ニン</t>
    </rPh>
    <rPh sb="2" eb="4">
      <t>キョウジュ</t>
    </rPh>
    <phoneticPr fontId="3"/>
  </si>
  <si>
    <t>研究員A</t>
    <rPh sb="0" eb="3">
      <t>ケンキュウイン</t>
    </rPh>
    <phoneticPr fontId="3"/>
  </si>
  <si>
    <t>プロジェクト推進補助者A</t>
    <rPh sb="6" eb="8">
      <t>スイシン</t>
    </rPh>
    <rPh sb="8" eb="11">
      <t>ホジョシャ</t>
    </rPh>
    <phoneticPr fontId="3"/>
  </si>
  <si>
    <t>プロジェクト推進補助者B</t>
    <rPh sb="6" eb="8">
      <t>スイシン</t>
    </rPh>
    <rPh sb="8" eb="11">
      <t>ホジョシャ</t>
    </rPh>
    <phoneticPr fontId="3"/>
  </si>
  <si>
    <t>ソフトウェア、PC、計算機消耗品</t>
    <rPh sb="10" eb="12">
      <t>ケイサン</t>
    </rPh>
    <rPh sb="12" eb="13">
      <t>キ</t>
    </rPh>
    <rPh sb="13" eb="15">
      <t>ショウモウ</t>
    </rPh>
    <rPh sb="15" eb="16">
      <t>ヒン</t>
    </rPh>
    <phoneticPr fontId="3"/>
  </si>
  <si>
    <t>シンポジウム予稿集、パンフレット等</t>
    <rPh sb="6" eb="9">
      <t>ヨコウシュウ</t>
    </rPh>
    <rPh sb="16" eb="17">
      <t>トウ</t>
    </rPh>
    <phoneticPr fontId="3"/>
  </si>
  <si>
    <t>機関用サーバ室電気料</t>
    <rPh sb="7" eb="10">
      <t>デンキリョウ</t>
    </rPh>
    <phoneticPr fontId="3"/>
  </si>
  <si>
    <t>事業担当職員</t>
    <rPh sb="0" eb="2">
      <t>ジギョウ</t>
    </rPh>
    <phoneticPr fontId="3"/>
  </si>
  <si>
    <t>中項目（種別）</t>
    <rPh sb="0" eb="3">
      <t>チュウコウモク</t>
    </rPh>
    <rPh sb="4" eb="6">
      <t>シュベツ</t>
    </rPh>
    <phoneticPr fontId="3"/>
  </si>
  <si>
    <t>大項目</t>
    <rPh sb="0" eb="3">
      <t>ダイコウモク</t>
    </rPh>
    <phoneticPr fontId="3"/>
  </si>
  <si>
    <t>設備備品費</t>
    <rPh sb="0" eb="5">
      <t>セツビビヒンヒ</t>
    </rPh>
    <phoneticPr fontId="3"/>
  </si>
  <si>
    <t>中項目（種別）</t>
    <rPh sb="0" eb="3">
      <t>チュウコウモク</t>
    </rPh>
    <rPh sb="4" eb="6">
      <t>シュベツ</t>
    </rPh>
    <phoneticPr fontId="3"/>
  </si>
  <si>
    <t>物品費</t>
    <rPh sb="0" eb="1">
      <t>ブツ</t>
    </rPh>
    <rPh sb="1" eb="2">
      <t>ヒン</t>
    </rPh>
    <rPh sb="2" eb="3">
      <t>ヒ</t>
    </rPh>
    <phoneticPr fontId="3"/>
  </si>
  <si>
    <t>人件費</t>
    <rPh sb="0" eb="3">
      <t>ジンケンヒ</t>
    </rPh>
    <phoneticPr fontId="3"/>
  </si>
  <si>
    <t>人件費・謝金</t>
    <rPh sb="0" eb="3">
      <t>ジンケンヒ</t>
    </rPh>
    <rPh sb="4" eb="6">
      <t>シャキン</t>
    </rPh>
    <phoneticPr fontId="3"/>
  </si>
  <si>
    <t>謝金</t>
    <rPh sb="0" eb="2">
      <t>シャキン</t>
    </rPh>
    <phoneticPr fontId="3"/>
  </si>
  <si>
    <t>事業担当職員人件費</t>
    <rPh sb="0" eb="2">
      <t>ジギョウ</t>
    </rPh>
    <rPh sb="2" eb="4">
      <t>タントウ</t>
    </rPh>
    <rPh sb="4" eb="6">
      <t>ショクイン</t>
    </rPh>
    <rPh sb="6" eb="9">
      <t>ジンケンヒ</t>
    </rPh>
    <phoneticPr fontId="3"/>
  </si>
  <si>
    <t>補助者人件費</t>
    <rPh sb="0" eb="3">
      <t>ホジョシャ</t>
    </rPh>
    <rPh sb="3" eb="6">
      <t>ジンケンヒ</t>
    </rPh>
    <phoneticPr fontId="3"/>
  </si>
  <si>
    <t>リサーチアシスタント人件費</t>
    <rPh sb="10" eb="13">
      <t>ジンケンヒ</t>
    </rPh>
    <phoneticPr fontId="3"/>
  </si>
  <si>
    <t>派遣人件費</t>
    <rPh sb="0" eb="2">
      <t>ハケン</t>
    </rPh>
    <rPh sb="2" eb="5">
      <t>ジンケンヒ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</si>
  <si>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</si>
  <si>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</si>
  <si>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　旅費</t>
    <rPh sb="1" eb="3">
      <t>リョヒ</t>
    </rPh>
    <phoneticPr fontId="3"/>
  </si>
  <si>
    <t>東京　～　京都(3泊4日）</t>
    <rPh sb="5" eb="7">
      <t>キョウト</t>
    </rPh>
    <phoneticPr fontId="3"/>
  </si>
  <si>
    <t>東京　～　函館(3泊4日）</t>
    <rPh sb="5" eb="7">
      <t>ハコダテ</t>
    </rPh>
    <phoneticPr fontId="3"/>
  </si>
  <si>
    <t>神戸　～　東京(１泊２日）</t>
    <rPh sb="0" eb="2">
      <t>コウベ</t>
    </rPh>
    <rPh sb="5" eb="7">
      <t>トウキョウ</t>
    </rPh>
    <phoneticPr fontId="3"/>
  </si>
  <si>
    <t>○○2021発表</t>
    <rPh sb="6" eb="8">
      <t>ハッピョウ</t>
    </rPh>
    <phoneticPr fontId="3"/>
  </si>
  <si>
    <t>外国旅費</t>
    <rPh sb="0" eb="2">
      <t>ガイコク</t>
    </rPh>
    <rPh sb="2" eb="4">
      <t>リョヒ</t>
    </rPh>
    <phoneticPr fontId="3"/>
  </si>
  <si>
    <t>外国人等招へい旅費</t>
    <rPh sb="0" eb="3">
      <t>ガイコクジン</t>
    </rPh>
    <rPh sb="3" eb="4">
      <t>トウ</t>
    </rPh>
    <rPh sb="4" eb="5">
      <t>ショウ</t>
    </rPh>
    <rPh sb="7" eb="9">
      <t>リョヒ</t>
    </rPh>
    <phoneticPr fontId="3"/>
  </si>
  <si>
    <t>東京　～　セントルイス（米国）（2泊3日））</t>
    <rPh sb="0" eb="2">
      <t>トウキョウ</t>
    </rPh>
    <rPh sb="12" eb="14">
      <t>ベイコク</t>
    </rPh>
    <rPh sb="17" eb="18">
      <t>ハク</t>
    </rPh>
    <rPh sb="19" eb="20">
      <t>ヒ</t>
    </rPh>
    <phoneticPr fontId="3"/>
  </si>
  <si>
    <t>フランクフルト（ドイツ）　～　東京　（6泊7日）</t>
    <rPh sb="15" eb="17">
      <t>トウキョウ</t>
    </rPh>
    <rPh sb="20" eb="21">
      <t>ハク</t>
    </rPh>
    <rPh sb="22" eb="23">
      <t>ヒ</t>
    </rPh>
    <phoneticPr fontId="3"/>
  </si>
  <si>
    <t>人回</t>
    <rPh sb="0" eb="2">
      <t>ニンカイ</t>
    </rPh>
    <phoneticPr fontId="3"/>
  </si>
  <si>
    <t>その他</t>
    <rPh sb="2" eb="3">
      <t>タ</t>
    </rPh>
    <phoneticPr fontId="3"/>
  </si>
  <si>
    <t>外注費（雑役務費)</t>
    <rPh sb="0" eb="3">
      <t>ガイチュウヒ</t>
    </rPh>
    <rPh sb="4" eb="8">
      <t>ザツエキムヒ</t>
    </rPh>
    <phoneticPr fontId="3"/>
  </si>
  <si>
    <t>〇〇外注費</t>
    <rPh sb="2" eb="5">
      <t>ガイチュウヒ</t>
    </rPh>
    <phoneticPr fontId="3"/>
  </si>
  <si>
    <t>スパコン利用料</t>
    <rPh sb="4" eb="7">
      <t>リヨウリョウ</t>
    </rPh>
    <phoneticPr fontId="3"/>
  </si>
  <si>
    <t>論文投稿料</t>
  </si>
  <si>
    <t>英文校正費</t>
    <rPh sb="0" eb="2">
      <t>エイブン</t>
    </rPh>
    <rPh sb="2" eb="5">
      <t>コウセイヒ</t>
    </rPh>
    <phoneticPr fontId="3"/>
  </si>
  <si>
    <t>〇〇センター利用負担金</t>
    <rPh sb="6" eb="11">
      <t>リヨウフタンキン</t>
    </rPh>
    <phoneticPr fontId="3"/>
  </si>
  <si>
    <t>〇〇</t>
    <phoneticPr fontId="3"/>
  </si>
  <si>
    <t>〇〇の開発</t>
    <rPh sb="3" eb="5">
      <t>カイハツ</t>
    </rPh>
    <phoneticPr fontId="3"/>
  </si>
  <si>
    <t>旅費規程</t>
    <rPh sb="0" eb="4">
      <t>リョヒキテイ</t>
    </rPh>
    <phoneticPr fontId="3"/>
  </si>
  <si>
    <t>人回</t>
    <rPh sb="0" eb="2">
      <t>ニンカイ</t>
    </rPh>
    <phoneticPr fontId="3"/>
  </si>
  <si>
    <t>研究開発委託費</t>
  </si>
  <si>
    <t>調査等委託費</t>
    <rPh sb="0" eb="2">
      <t>チョウサ</t>
    </rPh>
    <rPh sb="2" eb="3">
      <t>トウ</t>
    </rPh>
    <rPh sb="3" eb="6">
      <t>イタクヒ</t>
    </rPh>
    <phoneticPr fontId="3"/>
  </si>
  <si>
    <t>印刷製本費</t>
    <rPh sb="0" eb="2">
      <t>インサツ</t>
    </rPh>
    <rPh sb="2" eb="5">
      <t>セイホンヒ</t>
    </rPh>
    <phoneticPr fontId="3"/>
  </si>
  <si>
    <t>会議費</t>
    <rPh sb="0" eb="2">
      <t>カイギ</t>
    </rPh>
    <rPh sb="2" eb="3">
      <t>ヒ</t>
    </rPh>
    <phoneticPr fontId="3"/>
  </si>
  <si>
    <t>会場使用料</t>
    <rPh sb="0" eb="2">
      <t>カイジョウ</t>
    </rPh>
    <rPh sb="2" eb="5">
      <t>シヨウリョウ</t>
    </rPh>
    <phoneticPr fontId="3"/>
  </si>
  <si>
    <t>〇〇シンポジウム運営費</t>
    <rPh sb="8" eb="11">
      <t>ウンエイヒ</t>
    </rPh>
    <phoneticPr fontId="3"/>
  </si>
  <si>
    <t>〇〇委員会</t>
    <rPh sb="2" eb="5">
      <t>イインカイ</t>
    </rPh>
    <phoneticPr fontId="3"/>
  </si>
  <si>
    <t>・シンポジウム運営作業費（事前手配・調整費、コーディネーター等）
・印刷製作物（名札、運営マニュアル、予稿集原稿作成等）
・受付用消耗品一式
・営業管理費</t>
    <rPh sb="7" eb="9">
      <t>ウンエイ</t>
    </rPh>
    <rPh sb="9" eb="12">
      <t>サギョウヒ</t>
    </rPh>
    <rPh sb="13" eb="15">
      <t>ジゼン</t>
    </rPh>
    <rPh sb="15" eb="17">
      <t>テハイ</t>
    </rPh>
    <rPh sb="18" eb="21">
      <t>チョウセイヒ</t>
    </rPh>
    <rPh sb="30" eb="31">
      <t>トウ</t>
    </rPh>
    <rPh sb="34" eb="36">
      <t>インサツ</t>
    </rPh>
    <rPh sb="36" eb="38">
      <t>セイサク</t>
    </rPh>
    <rPh sb="38" eb="39">
      <t>ブツ</t>
    </rPh>
    <rPh sb="40" eb="42">
      <t>ナフダ</t>
    </rPh>
    <rPh sb="43" eb="45">
      <t>ウンエイ</t>
    </rPh>
    <rPh sb="51" eb="54">
      <t>ヨコウシュウ</t>
    </rPh>
    <rPh sb="54" eb="56">
      <t>ゲンコウ</t>
    </rPh>
    <rPh sb="56" eb="58">
      <t>サクセイ</t>
    </rPh>
    <rPh sb="58" eb="59">
      <t>ナド</t>
    </rPh>
    <rPh sb="62" eb="64">
      <t>ウケツケ</t>
    </rPh>
    <rPh sb="64" eb="65">
      <t>ヨウ</t>
    </rPh>
    <rPh sb="65" eb="68">
      <t>ショウモウヒン</t>
    </rPh>
    <rPh sb="68" eb="70">
      <t>イッシキ</t>
    </rPh>
    <rPh sb="72" eb="74">
      <t>エイギョウ</t>
    </rPh>
    <rPh sb="74" eb="76">
      <t>カンリ</t>
    </rPh>
    <rPh sb="76" eb="77">
      <t>ヒ</t>
    </rPh>
    <phoneticPr fontId="3"/>
  </si>
  <si>
    <t>通信運搬費</t>
    <rPh sb="0" eb="4">
      <t>ツウシンウンパン</t>
    </rPh>
    <rPh sb="4" eb="5">
      <t>ヒ</t>
    </rPh>
    <phoneticPr fontId="3"/>
  </si>
  <si>
    <t>宅急便送料</t>
    <rPh sb="0" eb="3">
      <t>タッキュウビン</t>
    </rPh>
    <rPh sb="3" eb="5">
      <t>ソウリョウ</t>
    </rPh>
    <phoneticPr fontId="3"/>
  </si>
  <si>
    <t>〇〇委員会資料</t>
    <rPh sb="2" eb="5">
      <t>イインカイ</t>
    </rPh>
    <rPh sb="5" eb="7">
      <t>シリョウ</t>
    </rPh>
    <phoneticPr fontId="3"/>
  </si>
  <si>
    <t>その他（諸経費）</t>
    <rPh sb="2" eb="3">
      <t>タ</t>
    </rPh>
    <rPh sb="4" eb="7">
      <t>ショケイヒ</t>
    </rPh>
    <phoneticPr fontId="3"/>
  </si>
  <si>
    <t>〇〇学会参加費</t>
    <rPh sb="2" eb="4">
      <t>ガッカイ</t>
    </rPh>
    <rPh sb="4" eb="7">
      <t>サンカヒ</t>
    </rPh>
    <phoneticPr fontId="3"/>
  </si>
  <si>
    <t>計算サーバ室（神戸 高度計算科学研究支援センター内）　年間使用料</t>
    <rPh sb="0" eb="2">
      <t>ケイサン</t>
    </rPh>
    <rPh sb="5" eb="6">
      <t>シツ</t>
    </rPh>
    <rPh sb="7" eb="9">
      <t>コウベ</t>
    </rPh>
    <rPh sb="10" eb="12">
      <t>コウド</t>
    </rPh>
    <rPh sb="12" eb="14">
      <t>ケイサン</t>
    </rPh>
    <rPh sb="14" eb="16">
      <t>カガク</t>
    </rPh>
    <rPh sb="16" eb="18">
      <t>ケンキュウ</t>
    </rPh>
    <rPh sb="18" eb="20">
      <t>シエン</t>
    </rPh>
    <rPh sb="24" eb="25">
      <t>ナイ</t>
    </rPh>
    <rPh sb="27" eb="29">
      <t>ネンカン</t>
    </rPh>
    <rPh sb="29" eb="32">
      <t>シヨウリョウ</t>
    </rPh>
    <phoneticPr fontId="3"/>
  </si>
  <si>
    <t>ヶ月</t>
    <rPh sb="1" eb="2">
      <t>ゲツ</t>
    </rPh>
    <phoneticPr fontId="3"/>
  </si>
  <si>
    <t>ホームページ改定</t>
    <rPh sb="6" eb="8">
      <t>カイテイ</t>
    </rPh>
    <phoneticPr fontId="3"/>
  </si>
  <si>
    <t>〇〇㎡</t>
    <phoneticPr fontId="3"/>
  </si>
  <si>
    <t>　</t>
    <phoneticPr fontId="3"/>
  </si>
  <si>
    <t>1式</t>
    <rPh sb="1" eb="2">
      <t>シキ</t>
    </rPh>
    <phoneticPr fontId="3"/>
  </si>
  <si>
    <t>謝金</t>
    <rPh sb="0" eb="2">
      <t>シャキン</t>
    </rPh>
    <phoneticPr fontId="3"/>
  </si>
  <si>
    <t>外注費（雑役務費）</t>
    <rPh sb="0" eb="3">
      <t>ガイチュウヒ</t>
    </rPh>
    <rPh sb="4" eb="8">
      <t>ザツエキムヒ</t>
    </rPh>
    <phoneticPr fontId="3"/>
  </si>
  <si>
    <t>会議費</t>
    <rPh sb="0" eb="3">
      <t>カイギヒ</t>
    </rPh>
    <phoneticPr fontId="3"/>
  </si>
  <si>
    <t>通信運搬費</t>
    <rPh sb="0" eb="2">
      <t>ツウシン</t>
    </rPh>
    <rPh sb="2" eb="5">
      <t>ウンパンヒ</t>
    </rPh>
    <phoneticPr fontId="3"/>
  </si>
  <si>
    <t>開発作業、〇〇センター利用負担金、英文校正</t>
    <rPh sb="0" eb="2">
      <t>カイハツ</t>
    </rPh>
    <rPh sb="2" eb="4">
      <t>サギョウ</t>
    </rPh>
    <rPh sb="11" eb="13">
      <t>リヨウ</t>
    </rPh>
    <rPh sb="13" eb="16">
      <t>フタンキン</t>
    </rPh>
    <rPh sb="17" eb="19">
      <t>エイブン</t>
    </rPh>
    <rPh sb="19" eb="21">
      <t>コウセイ</t>
    </rPh>
    <phoneticPr fontId="3"/>
  </si>
  <si>
    <t>〇〇大学、〇〇法人、〇〇法人</t>
    <rPh sb="2" eb="4">
      <t>ダイガク</t>
    </rPh>
    <rPh sb="7" eb="9">
      <t>ホウジン</t>
    </rPh>
    <rPh sb="12" eb="14">
      <t>ホウジン</t>
    </rPh>
    <phoneticPr fontId="3"/>
  </si>
  <si>
    <t>〇〇大学</t>
    <rPh sb="2" eb="4">
      <t>ダイガク</t>
    </rPh>
    <phoneticPr fontId="3"/>
  </si>
  <si>
    <t>シンポジウム運営費等</t>
    <rPh sb="6" eb="9">
      <t>ウンエイヒ</t>
    </rPh>
    <rPh sb="9" eb="10">
      <t>トウ</t>
    </rPh>
    <phoneticPr fontId="3"/>
  </si>
  <si>
    <t>HP更新、学会参加費、論文投稿料</t>
    <rPh sb="2" eb="4">
      <t>コウシン</t>
    </rPh>
    <rPh sb="5" eb="7">
      <t>ガッカイ</t>
    </rPh>
    <rPh sb="7" eb="10">
      <t>サンカヒ</t>
    </rPh>
    <rPh sb="11" eb="13">
      <t>ロンブン</t>
    </rPh>
    <rPh sb="13" eb="16">
      <t>トウコウリョウ</t>
    </rPh>
    <phoneticPr fontId="3"/>
  </si>
  <si>
    <t>間接経費</t>
    <rPh sb="0" eb="4">
      <t>カンセツケイヒ</t>
    </rPh>
    <phoneticPr fontId="3"/>
  </si>
  <si>
    <t>規程</t>
    <rPh sb="0" eb="2">
      <t>キテイ</t>
    </rPh>
    <phoneticPr fontId="3"/>
  </si>
  <si>
    <t>光熱水料</t>
    <rPh sb="3" eb="4">
      <t>リョウ</t>
    </rPh>
    <phoneticPr fontId="3"/>
  </si>
  <si>
    <t>物品費</t>
    <rPh sb="0" eb="3">
      <t>ブッピンヒ</t>
    </rPh>
    <phoneticPr fontId="3"/>
  </si>
  <si>
    <t>小計</t>
    <rPh sb="0" eb="2">
      <t>ショウケイ</t>
    </rPh>
    <phoneticPr fontId="3"/>
  </si>
  <si>
    <t>人件費・謝金</t>
    <rPh sb="0" eb="3">
      <t>ジンケンヒ</t>
    </rPh>
    <rPh sb="4" eb="6">
      <t>シャキン</t>
    </rPh>
    <phoneticPr fontId="3"/>
  </si>
  <si>
    <t>事業担当職員人件費</t>
    <rPh sb="0" eb="6">
      <t>ジギョウタントウショクイン</t>
    </rPh>
    <rPh sb="6" eb="9">
      <t>ジンケンヒ</t>
    </rPh>
    <phoneticPr fontId="3"/>
  </si>
  <si>
    <t>補助者人件費</t>
    <rPh sb="0" eb="3">
      <t>ホジョシャ</t>
    </rPh>
    <rPh sb="3" eb="6">
      <t>ジンケンヒ</t>
    </rPh>
    <phoneticPr fontId="3"/>
  </si>
  <si>
    <t>リサーチアシスタント人件費</t>
    <rPh sb="10" eb="13">
      <t>ジンケンヒ</t>
    </rPh>
    <phoneticPr fontId="3"/>
  </si>
  <si>
    <t>派遣人件費</t>
    <rPh sb="0" eb="5">
      <t>ハケンジンケンヒ</t>
    </rPh>
    <phoneticPr fontId="3"/>
  </si>
  <si>
    <t>２人</t>
    <rPh sb="1" eb="2">
      <t>ニン</t>
    </rPh>
    <phoneticPr fontId="3"/>
  </si>
  <si>
    <t>２人</t>
    <rPh sb="1" eb="2">
      <t>ニン</t>
    </rPh>
    <phoneticPr fontId="3"/>
  </si>
  <si>
    <t>特任教授、研究員、</t>
    <rPh sb="0" eb="4">
      <t>トクニンキョウジュ</t>
    </rPh>
    <rPh sb="5" eb="8">
      <t>ケンキュウイン</t>
    </rPh>
    <phoneticPr fontId="3"/>
  </si>
  <si>
    <t>プロジェクト推進補助者</t>
  </si>
  <si>
    <t>シンポジウム講演者</t>
    <rPh sb="6" eb="8">
      <t>コウエン</t>
    </rPh>
    <rPh sb="8" eb="9">
      <t>シャ</t>
    </rPh>
    <phoneticPr fontId="3"/>
  </si>
  <si>
    <t>旅費</t>
    <rPh sb="0" eb="2">
      <t>リョヒ</t>
    </rPh>
    <phoneticPr fontId="3"/>
  </si>
  <si>
    <t>国内旅費</t>
    <rPh sb="0" eb="2">
      <t>コクナイ</t>
    </rPh>
    <rPh sb="2" eb="4">
      <t>リョヒ</t>
    </rPh>
    <phoneticPr fontId="3"/>
  </si>
  <si>
    <t>外国旅費</t>
    <rPh sb="0" eb="2">
      <t>ガイコク</t>
    </rPh>
    <rPh sb="2" eb="4">
      <t>リョヒ</t>
    </rPh>
    <phoneticPr fontId="3"/>
  </si>
  <si>
    <t>外国人等招へい旅費</t>
    <rPh sb="0" eb="3">
      <t>ガイコクジン</t>
    </rPh>
    <rPh sb="3" eb="4">
      <t>トウ</t>
    </rPh>
    <rPh sb="4" eb="5">
      <t>ショウ</t>
    </rPh>
    <rPh sb="7" eb="9">
      <t>リョヒ</t>
    </rPh>
    <phoneticPr fontId="3"/>
  </si>
  <si>
    <t>研究打合せ、学会参加</t>
    <rPh sb="0" eb="2">
      <t>ケンキュウ</t>
    </rPh>
    <rPh sb="2" eb="4">
      <t>ウチアワ</t>
    </rPh>
    <rPh sb="6" eb="8">
      <t>ガッカイ</t>
    </rPh>
    <rPh sb="8" eb="10">
      <t>サンカ</t>
    </rPh>
    <phoneticPr fontId="3"/>
  </si>
  <si>
    <t>学会等参加、情報収集</t>
    <rPh sb="0" eb="2">
      <t>ガッカイ</t>
    </rPh>
    <rPh sb="2" eb="3">
      <t>トウ</t>
    </rPh>
    <rPh sb="3" eb="5">
      <t>サンカ</t>
    </rPh>
    <rPh sb="6" eb="8">
      <t>ジョウホウ</t>
    </rPh>
    <rPh sb="8" eb="10">
      <t>シュウシュウ</t>
    </rPh>
    <phoneticPr fontId="3"/>
  </si>
  <si>
    <t>シンポジウム講演出席</t>
    <rPh sb="6" eb="8">
      <t>コウエン</t>
    </rPh>
    <rPh sb="8" eb="10">
      <t>シュッセキ</t>
    </rPh>
    <phoneticPr fontId="3"/>
  </si>
  <si>
    <t>その他</t>
    <rPh sb="2" eb="3">
      <t>タ</t>
    </rPh>
    <phoneticPr fontId="3"/>
  </si>
  <si>
    <t>「  ○○○○・・・・」（令和  年度）　経費計画</t>
    <rPh sb="13" eb="15">
      <t>レイワ</t>
    </rPh>
    <rPh sb="17" eb="19">
      <t>ネンド</t>
    </rPh>
    <rPh sb="21" eb="23">
      <t>ケイヒ</t>
    </rPh>
    <rPh sb="23" eb="25">
      <t>ケイカク</t>
    </rPh>
    <phoneticPr fontId="3"/>
  </si>
  <si>
    <t>○○○○</t>
    <phoneticPr fontId="3"/>
  </si>
  <si>
    <t>見積書</t>
    <rPh sb="0" eb="2">
      <t>ミツモリ</t>
    </rPh>
    <rPh sb="2" eb="3">
      <t>ショ</t>
    </rPh>
    <phoneticPr fontId="3"/>
  </si>
  <si>
    <t>東京　～　仙台(4泊5日）</t>
    <rPh sb="5" eb="7">
      <t>センダイ</t>
    </rPh>
    <rPh sb="9" eb="10">
      <t>ハク</t>
    </rPh>
    <rPh sb="11" eb="12">
      <t>ニチ</t>
    </rPh>
    <phoneticPr fontId="3"/>
  </si>
  <si>
    <t>センター利用規定</t>
    <rPh sb="4" eb="6">
      <t>リヨウ</t>
    </rPh>
    <rPh sb="6" eb="8">
      <t>キテイ</t>
    </rPh>
    <phoneticPr fontId="3"/>
  </si>
  <si>
    <t>光熱水料</t>
    <rPh sb="0" eb="2">
      <t>コウネツ</t>
    </rPh>
    <rPh sb="2" eb="3">
      <t>スイ</t>
    </rPh>
    <rPh sb="3" eb="4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</si>
</sst>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 "/>
    <numFmt numFmtId="177" formatCode="#,##0_ ;[Red]\-#,##0\ "/>
    <numFmt numFmtId="178" formatCode="#,##0;\-#,##0;&quot;-&quot;"/>
    <numFmt numFmtId="179" formatCode="#,##0;&quot;▲ &quot;#,##0"/>
    <numFmt numFmtId="180" formatCode="#,##0\ &quot;千&quot;&quot;円&quot;"/>
    <numFmt numFmtId="181" formatCode="#,##0.00_ "/>
    <numFmt numFmtId="182" formatCode="0.00_ 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6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8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2" fillId="0" borderId="0"/>
    <xf numFmtId="0" fontId="13" fillId="0" borderId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9" fillId="0" borderId="0" applyFon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" fillId="0" borderId="0"/>
    <xf numFmtId="0" fontId="2" fillId="0" borderId="0"/>
    <xf numFmtId="0" fontId="3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7" fillId="0" borderId="0"/>
    <xf numFmtId="0" fontId="28" fillId="4" borderId="0" applyNumberFormat="0" applyBorder="0" applyAlignment="0" applyProtection="0">
      <alignment vertical="center"/>
    </xf>
  </cellStyleXfs>
  <cellXfs count="448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79" fontId="31" fillId="0" borderId="12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179" fontId="2" fillId="0" borderId="14" xfId="0" applyNumberFormat="1" applyFont="1" applyBorder="1" applyAlignment="1">
      <alignment horizontal="center" vertical="center"/>
    </xf>
    <xf numFmtId="17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9" fontId="2" fillId="0" borderId="16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9" fontId="2" fillId="0" borderId="17" xfId="0" applyNumberFormat="1" applyFont="1" applyBorder="1" applyAlignment="1">
      <alignment horizontal="center" vertical="center"/>
    </xf>
    <xf numFmtId="179" fontId="2" fillId="0" borderId="18" xfId="0" applyNumberFormat="1" applyFont="1" applyBorder="1" applyAlignment="1">
      <alignment horizontal="center" vertical="center"/>
    </xf>
    <xf numFmtId="38" fontId="2" fillId="0" borderId="19" xfId="0" applyNumberFormat="1" applyFont="1" applyBorder="1" applyAlignment="1">
      <alignment horizontal="center" vertical="center"/>
    </xf>
    <xf numFmtId="179" fontId="2" fillId="0" borderId="20" xfId="0" applyNumberFormat="1" applyFont="1" applyBorder="1" applyAlignment="1">
      <alignment horizontal="center" vertical="center"/>
    </xf>
    <xf numFmtId="38" fontId="2" fillId="0" borderId="21" xfId="0" applyNumberFormat="1" applyFont="1" applyBorder="1" applyAlignment="1">
      <alignment horizontal="right" vertical="center"/>
    </xf>
    <xf numFmtId="38" fontId="2" fillId="0" borderId="20" xfId="0" applyNumberFormat="1" applyFont="1" applyFill="1" applyBorder="1" applyAlignment="1">
      <alignment horizontal="center" vertical="center" shrinkToFit="1"/>
    </xf>
    <xf numFmtId="38" fontId="2" fillId="0" borderId="20" xfId="41" applyFont="1" applyFill="1" applyBorder="1" applyAlignment="1">
      <alignment horizontal="right" vertical="center"/>
    </xf>
    <xf numFmtId="179" fontId="2" fillId="0" borderId="20" xfId="0" applyNumberFormat="1" applyFont="1" applyFill="1" applyBorder="1" applyAlignment="1">
      <alignment horizontal="right" vertical="center"/>
    </xf>
    <xf numFmtId="179" fontId="2" fillId="0" borderId="22" xfId="0" applyNumberFormat="1" applyFont="1" applyFill="1" applyBorder="1" applyAlignment="1">
      <alignment horizontal="right" vertical="center"/>
    </xf>
    <xf numFmtId="179" fontId="2" fillId="0" borderId="22" xfId="0" applyNumberFormat="1" applyFont="1" applyBorder="1" applyAlignment="1">
      <alignment horizontal="right" vertical="center"/>
    </xf>
    <xf numFmtId="179" fontId="2" fillId="0" borderId="23" xfId="0" applyNumberFormat="1" applyFont="1" applyBorder="1" applyAlignment="1">
      <alignment vertical="center"/>
    </xf>
    <xf numFmtId="38" fontId="2" fillId="0" borderId="23" xfId="41" applyFont="1" applyFill="1" applyBorder="1" applyAlignment="1">
      <alignment horizontal="right" vertical="center"/>
    </xf>
    <xf numFmtId="38" fontId="0" fillId="0" borderId="21" xfId="0" applyNumberFormat="1" applyFont="1" applyBorder="1" applyAlignment="1">
      <alignment horizontal="right" vertical="center"/>
    </xf>
    <xf numFmtId="38" fontId="0" fillId="0" borderId="23" xfId="0" applyNumberFormat="1" applyFont="1" applyFill="1" applyBorder="1" applyAlignment="1">
      <alignment horizontal="center" vertical="center" shrinkToFit="1"/>
    </xf>
    <xf numFmtId="38" fontId="0" fillId="0" borderId="20" xfId="0" applyNumberFormat="1" applyFont="1" applyFill="1" applyBorder="1" applyAlignment="1">
      <alignment horizontal="center" vertical="center" shrinkToFit="1"/>
    </xf>
    <xf numFmtId="38" fontId="0" fillId="0" borderId="24" xfId="0" applyNumberFormat="1" applyFont="1" applyBorder="1" applyAlignment="1">
      <alignment horizontal="center" vertical="center"/>
    </xf>
    <xf numFmtId="38" fontId="2" fillId="0" borderId="24" xfId="0" applyNumberFormat="1" applyFont="1" applyBorder="1" applyAlignment="1">
      <alignment horizontal="center" vertical="center"/>
    </xf>
    <xf numFmtId="38" fontId="2" fillId="0" borderId="23" xfId="0" applyNumberFormat="1" applyFont="1" applyBorder="1" applyAlignment="1">
      <alignment horizontal="center" vertical="center" shrinkToFit="1"/>
    </xf>
    <xf numFmtId="38" fontId="2" fillId="0" borderId="23" xfId="41" applyFont="1" applyBorder="1" applyAlignment="1">
      <alignment horizontal="right" vertical="center"/>
    </xf>
    <xf numFmtId="179" fontId="2" fillId="0" borderId="23" xfId="0" applyNumberFormat="1" applyFont="1" applyBorder="1" applyAlignment="1">
      <alignment horizontal="right" vertical="center"/>
    </xf>
    <xf numFmtId="38" fontId="2" fillId="0" borderId="25" xfId="0" applyNumberFormat="1" applyFont="1" applyBorder="1" applyAlignment="1">
      <alignment horizontal="right" vertical="center"/>
    </xf>
    <xf numFmtId="38" fontId="0" fillId="0" borderId="23" xfId="0" applyNumberFormat="1" applyFont="1" applyBorder="1" applyAlignment="1">
      <alignment horizontal="center" vertical="center" shrinkToFit="1"/>
    </xf>
    <xf numFmtId="179" fontId="2" fillId="0" borderId="26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181" fontId="32" fillId="0" borderId="0" xfId="0" applyNumberFormat="1" applyFont="1" applyAlignment="1">
      <alignment horizontal="center" vertical="center"/>
    </xf>
    <xf numFmtId="0" fontId="32" fillId="0" borderId="23" xfId="0" applyFont="1" applyBorder="1" applyAlignment="1">
      <alignment horizontal="distributed" vertical="center" wrapText="1"/>
    </xf>
    <xf numFmtId="0" fontId="30" fillId="0" borderId="0" xfId="0" applyFont="1" applyAlignment="1">
      <alignment horizontal="distributed" vertical="center" wrapText="1"/>
    </xf>
    <xf numFmtId="0" fontId="31" fillId="0" borderId="27" xfId="0" applyFont="1" applyFill="1" applyBorder="1" applyAlignment="1">
      <alignment vertical="center"/>
    </xf>
    <xf numFmtId="38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81" fontId="33" fillId="0" borderId="0" xfId="0" applyNumberFormat="1" applyFont="1" applyFill="1" applyBorder="1" applyAlignment="1">
      <alignment horizontal="center" vertical="center"/>
    </xf>
    <xf numFmtId="176" fontId="31" fillId="0" borderId="28" xfId="0" applyNumberFormat="1" applyFont="1" applyFill="1" applyBorder="1" applyAlignment="1">
      <alignment vertical="center"/>
    </xf>
    <xf numFmtId="0" fontId="30" fillId="0" borderId="27" xfId="0" applyFont="1" applyBorder="1" applyAlignment="1">
      <alignment vertical="center"/>
    </xf>
    <xf numFmtId="38" fontId="32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81" fontId="32" fillId="0" borderId="0" xfId="0" applyNumberFormat="1" applyFont="1" applyBorder="1" applyAlignment="1">
      <alignment horizontal="center" vertical="center"/>
    </xf>
    <xf numFmtId="176" fontId="30" fillId="0" borderId="28" xfId="0" applyNumberFormat="1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181" fontId="34" fillId="0" borderId="0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181" fontId="32" fillId="0" borderId="29" xfId="0" applyNumberFormat="1" applyFont="1" applyBorder="1" applyAlignment="1">
      <alignment horizontal="center" vertical="center"/>
    </xf>
    <xf numFmtId="176" fontId="30" fillId="0" borderId="30" xfId="0" applyNumberFormat="1" applyFont="1" applyBorder="1" applyAlignment="1">
      <alignment vertical="center"/>
    </xf>
    <xf numFmtId="176" fontId="30" fillId="0" borderId="30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180" fontId="30" fillId="0" borderId="0" xfId="0" applyNumberFormat="1" applyFont="1" applyBorder="1" applyAlignment="1">
      <alignment horizontal="right" vertical="center"/>
    </xf>
    <xf numFmtId="176" fontId="30" fillId="0" borderId="0" xfId="0" applyNumberFormat="1" applyFont="1" applyAlignment="1">
      <alignment vertical="center"/>
    </xf>
    <xf numFmtId="38" fontId="31" fillId="0" borderId="31" xfId="58" applyNumberFormat="1" applyFont="1" applyFill="1" applyBorder="1" applyAlignment="1">
      <alignment vertical="center"/>
    </xf>
    <xf numFmtId="38" fontId="31" fillId="0" borderId="23" xfId="58" applyNumberFormat="1" applyFont="1" applyFill="1" applyBorder="1" applyAlignment="1">
      <alignment vertical="center"/>
    </xf>
    <xf numFmtId="179" fontId="31" fillId="24" borderId="23" xfId="58" applyNumberFormat="1" applyFont="1" applyFill="1" applyBorder="1" applyAlignment="1">
      <alignment vertical="center"/>
    </xf>
    <xf numFmtId="179" fontId="31" fillId="24" borderId="32" xfId="58" applyNumberFormat="1" applyFont="1" applyFill="1" applyBorder="1" applyAlignment="1">
      <alignment vertical="center"/>
    </xf>
    <xf numFmtId="38" fontId="31" fillId="0" borderId="32" xfId="58" applyNumberFormat="1" applyFont="1" applyFill="1" applyBorder="1" applyAlignment="1">
      <alignment vertical="center"/>
    </xf>
    <xf numFmtId="38" fontId="31" fillId="24" borderId="14" xfId="58" applyNumberFormat="1" applyFont="1" applyFill="1" applyBorder="1" applyAlignment="1">
      <alignment horizontal="center" vertical="center"/>
    </xf>
    <xf numFmtId="38" fontId="31" fillId="24" borderId="33" xfId="58" applyNumberFormat="1" applyFont="1" applyFill="1" applyBorder="1" applyAlignment="1">
      <alignment horizontal="center" vertical="center"/>
    </xf>
    <xf numFmtId="38" fontId="31" fillId="24" borderId="34" xfId="58" applyNumberFormat="1" applyFont="1" applyFill="1" applyBorder="1" applyAlignment="1">
      <alignment horizontal="center" vertical="center"/>
    </xf>
    <xf numFmtId="179" fontId="0" fillId="0" borderId="13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176" fontId="7" fillId="24" borderId="36" xfId="0" applyNumberFormat="1" applyFont="1" applyFill="1" applyBorder="1" applyAlignment="1">
      <alignment horizontal="right" vertical="center"/>
    </xf>
    <xf numFmtId="176" fontId="7" fillId="24" borderId="37" xfId="0" applyNumberFormat="1" applyFont="1" applyFill="1" applyBorder="1" applyAlignment="1">
      <alignment vertical="center"/>
    </xf>
    <xf numFmtId="179" fontId="1" fillId="0" borderId="0" xfId="0" applyNumberFormat="1" applyFont="1" applyAlignment="1">
      <alignment horizontal="left" vertical="center" wrapText="1"/>
    </xf>
    <xf numFmtId="38" fontId="31" fillId="0" borderId="23" xfId="58" applyNumberFormat="1" applyFont="1" applyFill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38" fontId="31" fillId="0" borderId="20" xfId="58" applyNumberFormat="1" applyFont="1" applyFill="1" applyBorder="1" applyAlignment="1">
      <alignment vertical="center" shrinkToFit="1"/>
    </xf>
    <xf numFmtId="0" fontId="2" fillId="0" borderId="0" xfId="58" applyFont="1" applyAlignment="1">
      <alignment vertical="center"/>
    </xf>
    <xf numFmtId="179" fontId="2" fillId="0" borderId="0" xfId="58" applyNumberFormat="1" applyFont="1" applyAlignment="1">
      <alignment vertical="center"/>
    </xf>
    <xf numFmtId="0" fontId="2" fillId="0" borderId="0" xfId="58" applyFont="1" applyAlignment="1">
      <alignment horizontal="center" vertical="center"/>
    </xf>
    <xf numFmtId="38" fontId="2" fillId="0" borderId="39" xfId="58" applyNumberFormat="1" applyFont="1" applyBorder="1" applyAlignment="1">
      <alignment horizontal="center" vertical="center"/>
    </xf>
    <xf numFmtId="179" fontId="2" fillId="0" borderId="39" xfId="58" applyNumberFormat="1" applyFont="1" applyBorder="1" applyAlignment="1">
      <alignment horizontal="center" vertical="center"/>
    </xf>
    <xf numFmtId="0" fontId="2" fillId="0" borderId="40" xfId="58" applyFont="1" applyBorder="1" applyAlignment="1">
      <alignment horizontal="center" vertical="center"/>
    </xf>
    <xf numFmtId="0" fontId="2" fillId="0" borderId="41" xfId="58" applyFont="1" applyBorder="1" applyAlignment="1">
      <alignment vertical="center"/>
    </xf>
    <xf numFmtId="38" fontId="2" fillId="0" borderId="42" xfId="58" applyNumberFormat="1" applyFont="1" applyBorder="1" applyAlignment="1">
      <alignment horizontal="center" vertical="center"/>
    </xf>
    <xf numFmtId="38" fontId="2" fillId="0" borderId="12" xfId="58" applyNumberFormat="1" applyFont="1" applyBorder="1" applyAlignment="1">
      <alignment horizontal="center" vertical="center"/>
    </xf>
    <xf numFmtId="38" fontId="2" fillId="0" borderId="13" xfId="58" applyNumberFormat="1" applyFont="1" applyBorder="1" applyAlignment="1">
      <alignment horizontal="center" vertical="center"/>
    </xf>
    <xf numFmtId="38" fontId="2" fillId="0" borderId="43" xfId="58" applyNumberFormat="1" applyFont="1" applyBorder="1" applyAlignment="1">
      <alignment horizontal="center" vertical="center"/>
    </xf>
    <xf numFmtId="179" fontId="2" fillId="0" borderId="12" xfId="58" applyNumberFormat="1" applyFont="1" applyBorder="1" applyAlignment="1">
      <alignment horizontal="center" vertical="center"/>
    </xf>
    <xf numFmtId="38" fontId="31" fillId="0" borderId="14" xfId="58" applyNumberFormat="1" applyFont="1" applyFill="1" applyBorder="1" applyAlignment="1">
      <alignment vertical="center"/>
    </xf>
    <xf numFmtId="38" fontId="31" fillId="0" borderId="16" xfId="58" applyNumberFormat="1" applyFont="1" applyFill="1" applyBorder="1" applyAlignment="1">
      <alignment vertical="center" shrinkToFit="1"/>
    </xf>
    <xf numFmtId="179" fontId="31" fillId="0" borderId="31" xfId="58" applyNumberFormat="1" applyFont="1" applyFill="1" applyBorder="1" applyAlignment="1">
      <alignment vertical="center"/>
    </xf>
    <xf numFmtId="38" fontId="31" fillId="0" borderId="34" xfId="58" applyNumberFormat="1" applyFont="1" applyFill="1" applyBorder="1" applyAlignment="1">
      <alignment vertical="center"/>
    </xf>
    <xf numFmtId="38" fontId="31" fillId="0" borderId="46" xfId="58" applyNumberFormat="1" applyFont="1" applyFill="1" applyBorder="1" applyAlignment="1">
      <alignment vertical="center" shrinkToFit="1"/>
    </xf>
    <xf numFmtId="179" fontId="31" fillId="0" borderId="23" xfId="58" applyNumberFormat="1" applyFont="1" applyFill="1" applyBorder="1" applyAlignment="1">
      <alignment vertical="center"/>
    </xf>
    <xf numFmtId="38" fontId="31" fillId="0" borderId="48" xfId="58" applyNumberFormat="1" applyFont="1" applyFill="1" applyBorder="1" applyAlignment="1">
      <alignment vertical="center"/>
    </xf>
    <xf numFmtId="38" fontId="31" fillId="0" borderId="49" xfId="58" applyNumberFormat="1" applyFont="1" applyFill="1" applyBorder="1" applyAlignment="1">
      <alignment vertical="center"/>
    </xf>
    <xf numFmtId="38" fontId="31" fillId="0" borderId="50" xfId="58" applyNumberFormat="1" applyFont="1" applyFill="1" applyBorder="1" applyAlignment="1">
      <alignment vertical="center"/>
    </xf>
    <xf numFmtId="179" fontId="31" fillId="0" borderId="48" xfId="58" applyNumberFormat="1" applyFont="1" applyFill="1" applyBorder="1" applyAlignment="1">
      <alignment vertical="center"/>
    </xf>
    <xf numFmtId="179" fontId="2" fillId="0" borderId="41" xfId="58" applyNumberFormat="1" applyFont="1" applyBorder="1" applyAlignment="1">
      <alignment vertical="center"/>
    </xf>
    <xf numFmtId="38" fontId="31" fillId="0" borderId="46" xfId="58" applyNumberFormat="1" applyFont="1" applyFill="1" applyBorder="1" applyAlignment="1">
      <alignment vertical="center"/>
    </xf>
    <xf numFmtId="38" fontId="31" fillId="0" borderId="31" xfId="58" applyNumberFormat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38" fontId="31" fillId="0" borderId="31" xfId="40" applyFont="1" applyFill="1" applyBorder="1" applyAlignment="1">
      <alignment vertical="center"/>
    </xf>
    <xf numFmtId="0" fontId="2" fillId="0" borderId="2" xfId="56" applyFont="1" applyFill="1" applyBorder="1" applyAlignment="1">
      <alignment vertical="center"/>
    </xf>
    <xf numFmtId="38" fontId="31" fillId="0" borderId="23" xfId="40" applyFont="1" applyFill="1" applyBorder="1" applyAlignment="1">
      <alignment vertical="center"/>
    </xf>
    <xf numFmtId="38" fontId="31" fillId="0" borderId="31" xfId="58" applyNumberFormat="1" applyFont="1" applyFill="1" applyBorder="1" applyAlignment="1">
      <alignment vertical="center" shrinkToFit="1"/>
    </xf>
    <xf numFmtId="38" fontId="31" fillId="0" borderId="22" xfId="58" applyNumberFormat="1" applyFont="1" applyFill="1" applyBorder="1" applyAlignment="1">
      <alignment vertical="center"/>
    </xf>
    <xf numFmtId="179" fontId="31" fillId="0" borderId="20" xfId="58" applyNumberFormat="1" applyFont="1" applyFill="1" applyBorder="1" applyAlignment="1">
      <alignment vertical="center"/>
    </xf>
    <xf numFmtId="38" fontId="31" fillId="0" borderId="20" xfId="58" applyNumberFormat="1" applyFont="1" applyFill="1" applyBorder="1" applyAlignment="1">
      <alignment vertical="center"/>
    </xf>
    <xf numFmtId="179" fontId="37" fillId="0" borderId="17" xfId="58" applyNumberFormat="1" applyFont="1" applyBorder="1" applyAlignment="1">
      <alignment vertical="center"/>
    </xf>
    <xf numFmtId="38" fontId="2" fillId="0" borderId="51" xfId="0" applyNumberFormat="1" applyFont="1" applyBorder="1" applyAlignment="1">
      <alignment horizontal="right" vertical="center"/>
    </xf>
    <xf numFmtId="176" fontId="0" fillId="24" borderId="0" xfId="0" applyNumberFormat="1" applyFont="1" applyFill="1" applyAlignment="1">
      <alignment vertical="center"/>
    </xf>
    <xf numFmtId="0" fontId="0" fillId="24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6" fontId="0" fillId="24" borderId="27" xfId="0" applyNumberFormat="1" applyFont="1" applyFill="1" applyBorder="1" applyAlignment="1">
      <alignment vertical="center"/>
    </xf>
    <xf numFmtId="176" fontId="0" fillId="24" borderId="35" xfId="0" applyNumberFormat="1" applyFont="1" applyFill="1" applyBorder="1" applyAlignment="1">
      <alignment vertical="center"/>
    </xf>
    <xf numFmtId="0" fontId="0" fillId="24" borderId="28" xfId="0" applyFont="1" applyFill="1" applyBorder="1" applyAlignment="1">
      <alignment vertical="center" shrinkToFit="1"/>
    </xf>
    <xf numFmtId="176" fontId="0" fillId="24" borderId="61" xfId="0" applyNumberFormat="1" applyFont="1" applyFill="1" applyBorder="1" applyAlignment="1">
      <alignment vertical="center"/>
    </xf>
    <xf numFmtId="0" fontId="0" fillId="24" borderId="62" xfId="0" applyFont="1" applyFill="1" applyBorder="1" applyAlignment="1">
      <alignment vertical="center" shrinkToFit="1"/>
    </xf>
    <xf numFmtId="177" fontId="7" fillId="24" borderId="37" xfId="0" applyNumberFormat="1" applyFont="1" applyFill="1" applyBorder="1" applyAlignment="1">
      <alignment vertical="center"/>
    </xf>
    <xf numFmtId="0" fontId="7" fillId="24" borderId="63" xfId="0" applyFont="1" applyFill="1" applyBorder="1" applyAlignment="1">
      <alignment vertical="center"/>
    </xf>
    <xf numFmtId="0" fontId="7" fillId="2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76" fontId="31" fillId="0" borderId="0" xfId="0" applyNumberFormat="1" applyFont="1" applyAlignment="1">
      <alignment vertical="center"/>
    </xf>
    <xf numFmtId="38" fontId="31" fillId="0" borderId="30" xfId="58" applyNumberFormat="1" applyFont="1" applyFill="1" applyBorder="1" applyAlignment="1">
      <alignment vertical="center"/>
    </xf>
    <xf numFmtId="179" fontId="31" fillId="0" borderId="32" xfId="58" applyNumberFormat="1" applyFont="1" applyFill="1" applyBorder="1" applyAlignment="1">
      <alignment vertical="center"/>
    </xf>
    <xf numFmtId="0" fontId="31" fillId="0" borderId="33" xfId="0" applyFont="1" applyFill="1" applyBorder="1" applyAlignment="1">
      <alignment vertical="center"/>
    </xf>
    <xf numFmtId="38" fontId="33" fillId="0" borderId="64" xfId="0" applyNumberFormat="1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center" vertical="center"/>
    </xf>
    <xf numFmtId="181" fontId="33" fillId="0" borderId="64" xfId="0" applyNumberFormat="1" applyFont="1" applyFill="1" applyBorder="1" applyAlignment="1">
      <alignment horizontal="center" vertical="center"/>
    </xf>
    <xf numFmtId="176" fontId="31" fillId="0" borderId="60" xfId="0" applyNumberFormat="1" applyFont="1" applyFill="1" applyBorder="1" applyAlignment="1">
      <alignment vertical="center"/>
    </xf>
    <xf numFmtId="38" fontId="31" fillId="0" borderId="31" xfId="58" applyNumberFormat="1" applyFont="1" applyFill="1" applyBorder="1" applyAlignment="1">
      <alignment vertical="center" wrapText="1"/>
    </xf>
    <xf numFmtId="179" fontId="31" fillId="24" borderId="31" xfId="58" applyNumberFormat="1" applyFont="1" applyFill="1" applyBorder="1" applyAlignment="1">
      <alignment vertical="center"/>
    </xf>
    <xf numFmtId="176" fontId="41" fillId="0" borderId="0" xfId="0" applyNumberFormat="1" applyFont="1" applyAlignment="1">
      <alignment vertical="center"/>
    </xf>
    <xf numFmtId="177" fontId="2" fillId="0" borderId="61" xfId="0" applyNumberFormat="1" applyFont="1" applyFill="1" applyBorder="1" applyAlignment="1">
      <alignment vertical="center"/>
    </xf>
    <xf numFmtId="177" fontId="2" fillId="0" borderId="35" xfId="0" applyNumberFormat="1" applyFont="1" applyFill="1" applyBorder="1" applyAlignment="1">
      <alignment vertical="center"/>
    </xf>
    <xf numFmtId="38" fontId="31" fillId="0" borderId="46" xfId="58" applyNumberFormat="1" applyFont="1" applyFill="1" applyBorder="1" applyAlignment="1">
      <alignment horizontal="left" vertical="center" shrinkToFit="1"/>
    </xf>
    <xf numFmtId="38" fontId="31" fillId="24" borderId="16" xfId="58" applyNumberFormat="1" applyFont="1" applyFill="1" applyBorder="1" applyAlignment="1">
      <alignment horizontal="left" vertical="center" shrinkToFit="1"/>
    </xf>
    <xf numFmtId="38" fontId="31" fillId="24" borderId="46" xfId="58" applyNumberFormat="1" applyFont="1" applyFill="1" applyBorder="1" applyAlignment="1">
      <alignment horizontal="left" vertical="center" shrinkToFit="1"/>
    </xf>
    <xf numFmtId="38" fontId="31" fillId="24" borderId="60" xfId="58" applyNumberFormat="1" applyFont="1" applyFill="1" applyBorder="1" applyAlignment="1">
      <alignment horizontal="left" vertical="center" shrinkToFit="1"/>
    </xf>
    <xf numFmtId="176" fontId="0" fillId="24" borderId="49" xfId="0" applyNumberFormat="1" applyFont="1" applyFill="1" applyBorder="1" applyAlignment="1">
      <alignment vertical="center"/>
    </xf>
    <xf numFmtId="176" fontId="0" fillId="24" borderId="66" xfId="0" applyNumberFormat="1" applyFont="1" applyFill="1" applyBorder="1" applyAlignment="1">
      <alignment vertical="center"/>
    </xf>
    <xf numFmtId="0" fontId="0" fillId="24" borderId="50" xfId="0" applyFont="1" applyFill="1" applyBorder="1" applyAlignment="1">
      <alignment vertical="center" shrinkToFit="1"/>
    </xf>
    <xf numFmtId="176" fontId="5" fillId="24" borderId="66" xfId="0" applyNumberFormat="1" applyFont="1" applyFill="1" applyBorder="1" applyAlignment="1">
      <alignment vertical="center"/>
    </xf>
    <xf numFmtId="179" fontId="0" fillId="0" borderId="1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right" vertical="center"/>
    </xf>
    <xf numFmtId="49" fontId="42" fillId="0" borderId="22" xfId="0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38" fontId="40" fillId="0" borderId="0" xfId="0" applyNumberFormat="1" applyFont="1" applyFill="1" applyBorder="1" applyAlignment="1">
      <alignment horizontal="left" vertical="center"/>
    </xf>
    <xf numFmtId="38" fontId="40" fillId="0" borderId="0" xfId="0" applyNumberFormat="1" applyFont="1" applyFill="1" applyBorder="1" applyAlignment="1">
      <alignment horizontal="center" vertical="center"/>
    </xf>
    <xf numFmtId="179" fontId="40" fillId="0" borderId="0" xfId="0" applyNumberFormat="1" applyFont="1" applyAlignment="1">
      <alignment vertical="center"/>
    </xf>
    <xf numFmtId="0" fontId="40" fillId="0" borderId="0" xfId="0" applyFont="1" applyAlignment="1">
      <alignment wrapText="1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179" fontId="40" fillId="0" borderId="0" xfId="0" applyNumberFormat="1" applyFont="1" applyBorder="1" applyAlignment="1">
      <alignment vertical="center"/>
    </xf>
    <xf numFmtId="179" fontId="40" fillId="0" borderId="0" xfId="0" applyNumberFormat="1" applyFont="1" applyBorder="1" applyAlignment="1">
      <alignment horizontal="center" vertical="center"/>
    </xf>
    <xf numFmtId="0" fontId="40" fillId="0" borderId="0" xfId="0" applyFont="1" applyAlignment="1"/>
    <xf numFmtId="38" fontId="2" fillId="25" borderId="20" xfId="0" applyNumberFormat="1" applyFont="1" applyFill="1" applyBorder="1" applyAlignment="1">
      <alignment horizontal="center" vertical="center" shrinkToFit="1"/>
    </xf>
    <xf numFmtId="38" fontId="2" fillId="25" borderId="20" xfId="0" applyNumberFormat="1" applyFont="1" applyFill="1" applyBorder="1" applyAlignment="1">
      <alignment horizontal="center" vertical="center"/>
    </xf>
    <xf numFmtId="179" fontId="2" fillId="25" borderId="20" xfId="0" applyNumberFormat="1" applyFont="1" applyFill="1" applyBorder="1" applyAlignment="1">
      <alignment horizontal="center" vertical="center"/>
    </xf>
    <xf numFmtId="179" fontId="2" fillId="25" borderId="20" xfId="0" applyNumberFormat="1" applyFont="1" applyFill="1" applyBorder="1" applyAlignment="1">
      <alignment horizontal="right" vertical="center"/>
    </xf>
    <xf numFmtId="49" fontId="2" fillId="25" borderId="20" xfId="0" applyNumberFormat="1" applyFont="1" applyFill="1" applyBorder="1" applyAlignment="1">
      <alignment horizontal="right" vertical="center"/>
    </xf>
    <xf numFmtId="38" fontId="2" fillId="25" borderId="24" xfId="0" applyNumberFormat="1" applyFont="1" applyFill="1" applyBorder="1" applyAlignment="1">
      <alignment horizontal="center" vertical="center"/>
    </xf>
    <xf numFmtId="38" fontId="2" fillId="25" borderId="23" xfId="0" applyNumberFormat="1" applyFont="1" applyFill="1" applyBorder="1" applyAlignment="1">
      <alignment horizontal="center" vertical="center" shrinkToFit="1"/>
    </xf>
    <xf numFmtId="38" fontId="2" fillId="25" borderId="23" xfId="41" applyFont="1" applyFill="1" applyBorder="1" applyAlignment="1">
      <alignment horizontal="right" vertical="center"/>
    </xf>
    <xf numFmtId="0" fontId="2" fillId="25" borderId="23" xfId="0" applyFont="1" applyFill="1" applyBorder="1" applyAlignment="1">
      <alignment horizontal="center" vertical="center"/>
    </xf>
    <xf numFmtId="0" fontId="32" fillId="26" borderId="23" xfId="0" applyFont="1" applyFill="1" applyBorder="1" applyAlignment="1">
      <alignment horizontal="distributed" vertical="center" wrapText="1"/>
    </xf>
    <xf numFmtId="0" fontId="33" fillId="0" borderId="0" xfId="0" applyFont="1" applyBorder="1" applyAlignment="1">
      <alignment horizontal="center" vertical="center"/>
    </xf>
    <xf numFmtId="181" fontId="33" fillId="0" borderId="0" xfId="0" applyNumberFormat="1" applyFont="1" applyBorder="1" applyAlignment="1">
      <alignment horizontal="center" vertical="center"/>
    </xf>
    <xf numFmtId="38" fontId="33" fillId="0" borderId="0" xfId="0" applyNumberFormat="1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9" fontId="43" fillId="0" borderId="29" xfId="0" applyNumberFormat="1" applyFont="1" applyBorder="1" applyAlignment="1">
      <alignment horizontal="center" vertical="center"/>
    </xf>
    <xf numFmtId="176" fontId="44" fillId="0" borderId="30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179" fontId="45" fillId="0" borderId="0" xfId="0" applyNumberFormat="1" applyFont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182" fontId="32" fillId="0" borderId="0" xfId="0" applyNumberFormat="1" applyFont="1" applyBorder="1" applyAlignment="1">
      <alignment horizontal="center" vertical="center"/>
    </xf>
    <xf numFmtId="179" fontId="0" fillId="26" borderId="13" xfId="0" applyNumberFormat="1" applyFont="1" applyFill="1" applyBorder="1" applyAlignment="1">
      <alignment horizontal="center" vertical="center"/>
    </xf>
    <xf numFmtId="179" fontId="1" fillId="26" borderId="13" xfId="0" applyNumberFormat="1" applyFont="1" applyFill="1" applyBorder="1" applyAlignment="1">
      <alignment horizontal="center" vertical="center"/>
    </xf>
    <xf numFmtId="179" fontId="0" fillId="26" borderId="57" xfId="0" applyNumberFormat="1" applyFont="1" applyFill="1" applyBorder="1" applyAlignment="1">
      <alignment horizontal="center" vertical="center"/>
    </xf>
    <xf numFmtId="179" fontId="2" fillId="26" borderId="57" xfId="0" applyNumberFormat="1" applyFont="1" applyFill="1" applyBorder="1" applyAlignment="1">
      <alignment horizontal="center" vertical="center"/>
    </xf>
    <xf numFmtId="179" fontId="1" fillId="26" borderId="57" xfId="0" applyNumberFormat="1" applyFont="1" applyFill="1" applyBorder="1" applyAlignment="1">
      <alignment horizontal="center" vertical="center"/>
    </xf>
    <xf numFmtId="179" fontId="0" fillId="0" borderId="34" xfId="0" applyNumberFormat="1" applyFont="1" applyFill="1" applyBorder="1" applyAlignment="1">
      <alignment horizontal="right" vertical="center"/>
    </xf>
    <xf numFmtId="179" fontId="0" fillId="0" borderId="34" xfId="0" applyNumberFormat="1" applyFont="1" applyBorder="1" applyAlignment="1">
      <alignment horizontal="right" vertical="center"/>
    </xf>
    <xf numFmtId="179" fontId="0" fillId="0" borderId="23" xfId="0" applyNumberFormat="1" applyFont="1" applyBorder="1" applyAlignment="1">
      <alignment horizontal="right" vertical="center"/>
    </xf>
    <xf numFmtId="179" fontId="0" fillId="25" borderId="21" xfId="0" applyNumberFormat="1" applyFont="1" applyFill="1" applyBorder="1" applyAlignment="1">
      <alignment horizontal="right" vertical="center"/>
    </xf>
    <xf numFmtId="38" fontId="0" fillId="25" borderId="56" xfId="0" applyNumberFormat="1" applyFont="1" applyFill="1" applyBorder="1" applyAlignment="1">
      <alignment horizontal="right" vertical="center"/>
    </xf>
    <xf numFmtId="38" fontId="0" fillId="0" borderId="54" xfId="0" applyNumberFormat="1" applyFont="1" applyBorder="1" applyAlignment="1">
      <alignment horizontal="right" vertical="center"/>
    </xf>
    <xf numFmtId="38" fontId="0" fillId="25" borderId="1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31" fillId="0" borderId="34" xfId="58" applyNumberFormat="1" applyFont="1" applyFill="1" applyBorder="1" applyAlignment="1">
      <alignment vertical="center"/>
    </xf>
    <xf numFmtId="38" fontId="0" fillId="0" borderId="38" xfId="58" applyNumberFormat="1" applyFont="1" applyBorder="1" applyAlignment="1">
      <alignment horizontal="center" vertical="center"/>
    </xf>
    <xf numFmtId="38" fontId="0" fillId="0" borderId="75" xfId="58" applyNumberFormat="1" applyFont="1" applyBorder="1" applyAlignment="1">
      <alignment horizontal="center" vertical="center"/>
    </xf>
    <xf numFmtId="38" fontId="31" fillId="0" borderId="22" xfId="58" applyNumberFormat="1" applyFont="1" applyBorder="1" applyAlignment="1">
      <alignment vertical="center"/>
    </xf>
    <xf numFmtId="38" fontId="0" fillId="27" borderId="53" xfId="58" applyNumberFormat="1" applyFont="1" applyFill="1" applyBorder="1" applyAlignment="1">
      <alignment vertical="center"/>
    </xf>
    <xf numFmtId="38" fontId="0" fillId="27" borderId="26" xfId="58" applyNumberFormat="1" applyFont="1" applyFill="1" applyBorder="1" applyAlignment="1">
      <alignment vertical="center"/>
    </xf>
    <xf numFmtId="179" fontId="31" fillId="27" borderId="26" xfId="58" applyNumberFormat="1" applyFont="1" applyFill="1" applyBorder="1" applyAlignment="1">
      <alignment vertical="center"/>
    </xf>
    <xf numFmtId="38" fontId="31" fillId="27" borderId="52" xfId="58" applyNumberFormat="1" applyFont="1" applyFill="1" applyBorder="1" applyAlignment="1">
      <alignment horizontal="center" vertical="center"/>
    </xf>
    <xf numFmtId="38" fontId="31" fillId="27" borderId="69" xfId="58" applyNumberFormat="1" applyFont="1" applyFill="1" applyBorder="1" applyAlignment="1">
      <alignment horizontal="left" vertical="center" shrinkToFit="1"/>
    </xf>
    <xf numFmtId="0" fontId="31" fillId="0" borderId="46" xfId="56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31" fillId="0" borderId="34" xfId="58" applyNumberFormat="1" applyFont="1" applyFill="1" applyBorder="1" applyAlignment="1">
      <alignment vertical="center"/>
    </xf>
    <xf numFmtId="38" fontId="31" fillId="0" borderId="46" xfId="58" applyNumberFormat="1" applyFont="1" applyFill="1" applyBorder="1" applyAlignment="1">
      <alignment vertical="center" wrapText="1"/>
    </xf>
    <xf numFmtId="38" fontId="31" fillId="28" borderId="27" xfId="58" applyNumberFormat="1" applyFont="1" applyFill="1" applyBorder="1" applyAlignment="1">
      <alignment vertical="center" wrapText="1"/>
    </xf>
    <xf numFmtId="38" fontId="31" fillId="28" borderId="28" xfId="58" applyNumberFormat="1" applyFont="1" applyFill="1" applyBorder="1" applyAlignment="1">
      <alignment horizontal="left" vertical="center"/>
    </xf>
    <xf numFmtId="0" fontId="31" fillId="0" borderId="43" xfId="56" applyFont="1" applyFill="1" applyBorder="1" applyAlignment="1">
      <alignment vertical="center"/>
    </xf>
    <xf numFmtId="0" fontId="31" fillId="0" borderId="30" xfId="56" applyFont="1" applyFill="1" applyBorder="1" applyAlignment="1">
      <alignment vertical="center"/>
    </xf>
    <xf numFmtId="38" fontId="31" fillId="28" borderId="23" xfId="58" applyNumberFormat="1" applyFont="1" applyFill="1" applyBorder="1" applyAlignment="1">
      <alignment vertical="center"/>
    </xf>
    <xf numFmtId="38" fontId="31" fillId="28" borderId="34" xfId="58" applyNumberFormat="1" applyFont="1" applyFill="1" applyBorder="1" applyAlignment="1">
      <alignment vertical="center"/>
    </xf>
    <xf numFmtId="38" fontId="31" fillId="28" borderId="46" xfId="58" applyNumberFormat="1" applyFont="1" applyFill="1" applyBorder="1" applyAlignment="1">
      <alignment vertical="center" shrinkToFit="1"/>
    </xf>
    <xf numFmtId="179" fontId="31" fillId="28" borderId="23" xfId="58" applyNumberFormat="1" applyFont="1" applyFill="1" applyBorder="1" applyAlignment="1">
      <alignment vertical="center"/>
    </xf>
    <xf numFmtId="3" fontId="31" fillId="28" borderId="0" xfId="0" applyNumberFormat="1" applyFont="1" applyFill="1" applyAlignment="1">
      <alignment vertical="center"/>
    </xf>
    <xf numFmtId="38" fontId="31" fillId="28" borderId="57" xfId="58" applyNumberFormat="1" applyFont="1" applyFill="1" applyBorder="1" applyAlignment="1">
      <alignment vertical="center" wrapText="1"/>
    </xf>
    <xf numFmtId="38" fontId="31" fillId="28" borderId="28" xfId="58" applyNumberFormat="1" applyFont="1" applyFill="1" applyBorder="1" applyAlignment="1">
      <alignment vertical="center"/>
    </xf>
    <xf numFmtId="38" fontId="31" fillId="28" borderId="76" xfId="58" applyNumberFormat="1" applyFont="1" applyFill="1" applyBorder="1" applyAlignment="1">
      <alignment vertical="center"/>
    </xf>
    <xf numFmtId="38" fontId="31" fillId="28" borderId="23" xfId="58" applyNumberFormat="1" applyFont="1" applyFill="1" applyBorder="1" applyAlignment="1">
      <alignment vertical="center" wrapText="1"/>
    </xf>
    <xf numFmtId="177" fontId="2" fillId="0" borderId="81" xfId="0" applyNumberFormat="1" applyFont="1" applyFill="1" applyBorder="1" applyAlignment="1">
      <alignment vertical="center"/>
    </xf>
    <xf numFmtId="0" fontId="0" fillId="24" borderId="83" xfId="0" applyFont="1" applyFill="1" applyBorder="1" applyAlignment="1">
      <alignment vertical="center" shrinkToFit="1"/>
    </xf>
    <xf numFmtId="176" fontId="0" fillId="24" borderId="81" xfId="0" applyNumberFormat="1" applyFont="1" applyFill="1" applyBorder="1" applyAlignment="1">
      <alignment vertical="center"/>
    </xf>
    <xf numFmtId="0" fontId="0" fillId="24" borderId="84" xfId="0" applyFont="1" applyFill="1" applyBorder="1" applyAlignment="1">
      <alignment vertical="center" shrinkToFit="1"/>
    </xf>
    <xf numFmtId="177" fontId="0" fillId="0" borderId="61" xfId="0" applyNumberFormat="1" applyFont="1" applyFill="1" applyBorder="1" applyAlignment="1">
      <alignment vertical="center"/>
    </xf>
    <xf numFmtId="177" fontId="0" fillId="0" borderId="81" xfId="58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76" fontId="0" fillId="24" borderId="34" xfId="0" applyNumberFormat="1" applyFont="1" applyFill="1" applyBorder="1" applyAlignment="1">
      <alignment vertical="center"/>
    </xf>
    <xf numFmtId="176" fontId="0" fillId="24" borderId="87" xfId="0" applyNumberFormat="1" applyFont="1" applyFill="1" applyBorder="1" applyAlignment="1">
      <alignment vertical="center"/>
    </xf>
    <xf numFmtId="0" fontId="0" fillId="24" borderId="46" xfId="0" applyFont="1" applyFill="1" applyBorder="1" applyAlignment="1">
      <alignment vertical="center"/>
    </xf>
    <xf numFmtId="176" fontId="0" fillId="24" borderId="85" xfId="0" applyNumberFormat="1" applyFont="1" applyFill="1" applyBorder="1" applyAlignment="1">
      <alignment vertical="center"/>
    </xf>
    <xf numFmtId="0" fontId="0" fillId="24" borderId="30" xfId="0" applyFont="1" applyFill="1" applyBorder="1" applyAlignment="1">
      <alignment vertical="center" shrinkToFit="1"/>
    </xf>
    <xf numFmtId="176" fontId="0" fillId="24" borderId="89" xfId="0" applyNumberFormat="1" applyFont="1" applyFill="1" applyBorder="1" applyAlignment="1">
      <alignment horizontal="center" vertical="center"/>
    </xf>
    <xf numFmtId="176" fontId="0" fillId="24" borderId="91" xfId="0" applyNumberFormat="1" applyFont="1" applyFill="1" applyBorder="1" applyAlignment="1">
      <alignment horizontal="center" vertical="center"/>
    </xf>
    <xf numFmtId="177" fontId="0" fillId="0" borderId="35" xfId="58" applyNumberFormat="1" applyFont="1" applyFill="1" applyBorder="1" applyAlignment="1">
      <alignment vertical="center"/>
    </xf>
    <xf numFmtId="176" fontId="0" fillId="24" borderId="92" xfId="0" applyNumberFormat="1" applyFont="1" applyFill="1" applyBorder="1" applyAlignment="1">
      <alignment horizontal="center" vertical="center"/>
    </xf>
    <xf numFmtId="177" fontId="0" fillId="0" borderId="61" xfId="58" applyNumberFormat="1" applyFont="1" applyFill="1" applyBorder="1" applyAlignment="1">
      <alignment vertical="center"/>
    </xf>
    <xf numFmtId="176" fontId="0" fillId="24" borderId="61" xfId="0" applyNumberFormat="1" applyFont="1" applyFill="1" applyBorder="1" applyAlignment="1">
      <alignment vertical="center" shrinkToFit="1"/>
    </xf>
    <xf numFmtId="176" fontId="0" fillId="24" borderId="93" xfId="0" applyNumberFormat="1" applyFont="1" applyFill="1" applyBorder="1" applyAlignment="1">
      <alignment vertical="center"/>
    </xf>
    <xf numFmtId="176" fontId="0" fillId="24" borderId="93" xfId="0" applyNumberFormat="1" applyFont="1" applyFill="1" applyBorder="1" applyAlignment="1">
      <alignment horizontal="center" vertical="center"/>
    </xf>
    <xf numFmtId="0" fontId="0" fillId="24" borderId="94" xfId="0" applyFont="1" applyFill="1" applyBorder="1" applyAlignment="1">
      <alignment vertical="center" shrinkToFit="1"/>
    </xf>
    <xf numFmtId="176" fontId="0" fillId="24" borderId="96" xfId="0" applyNumberFormat="1" applyFont="1" applyFill="1" applyBorder="1" applyAlignment="1">
      <alignment vertical="center"/>
    </xf>
    <xf numFmtId="176" fontId="0" fillId="24" borderId="97" xfId="0" applyNumberFormat="1" applyFont="1" applyFill="1" applyBorder="1" applyAlignment="1">
      <alignment horizontal="center" vertical="center"/>
    </xf>
    <xf numFmtId="0" fontId="0" fillId="24" borderId="98" xfId="0" applyFont="1" applyFill="1" applyBorder="1" applyAlignment="1">
      <alignment vertical="center" shrinkToFit="1"/>
    </xf>
    <xf numFmtId="176" fontId="5" fillId="24" borderId="95" xfId="0" applyNumberFormat="1" applyFont="1" applyFill="1" applyBorder="1" applyAlignment="1">
      <alignment horizontal="right" vertical="center"/>
    </xf>
    <xf numFmtId="177" fontId="5" fillId="0" borderId="96" xfId="58" applyNumberFormat="1" applyFont="1" applyFill="1" applyBorder="1" applyAlignment="1">
      <alignment vertical="center"/>
    </xf>
    <xf numFmtId="176" fontId="0" fillId="24" borderId="35" xfId="0" applyNumberFormat="1" applyFont="1" applyFill="1" applyBorder="1" applyAlignment="1">
      <alignment horizontal="center" vertical="center"/>
    </xf>
    <xf numFmtId="176" fontId="5" fillId="24" borderId="96" xfId="0" applyNumberFormat="1" applyFont="1" applyFill="1" applyBorder="1" applyAlignment="1">
      <alignment horizontal="center" vertical="center"/>
    </xf>
    <xf numFmtId="177" fontId="5" fillId="0" borderId="96" xfId="0" applyNumberFormat="1" applyFont="1" applyFill="1" applyBorder="1" applyAlignment="1">
      <alignment vertical="center"/>
    </xf>
    <xf numFmtId="176" fontId="0" fillId="24" borderId="61" xfId="0" applyNumberFormat="1" applyFont="1" applyFill="1" applyBorder="1" applyAlignment="1">
      <alignment horizontal="left" vertical="center"/>
    </xf>
    <xf numFmtId="176" fontId="5" fillId="24" borderId="92" xfId="0" applyNumberFormat="1" applyFont="1" applyFill="1" applyBorder="1" applyAlignment="1">
      <alignment horizontal="center" vertical="center"/>
    </xf>
    <xf numFmtId="176" fontId="5" fillId="24" borderId="90" xfId="0" applyNumberFormat="1" applyFont="1" applyFill="1" applyBorder="1" applyAlignment="1">
      <alignment horizontal="right" vertical="center"/>
    </xf>
    <xf numFmtId="176" fontId="0" fillId="24" borderId="88" xfId="0" applyNumberFormat="1" applyFont="1" applyFill="1" applyBorder="1" applyAlignment="1">
      <alignment vertical="center"/>
    </xf>
    <xf numFmtId="177" fontId="5" fillId="0" borderId="85" xfId="58" applyNumberFormat="1" applyFont="1" applyFill="1" applyBorder="1" applyAlignment="1">
      <alignment vertical="center"/>
    </xf>
    <xf numFmtId="176" fontId="0" fillId="24" borderId="99" xfId="0" applyNumberFormat="1" applyFont="1" applyFill="1" applyBorder="1" applyAlignment="1">
      <alignment horizontal="left" vertical="center"/>
    </xf>
    <xf numFmtId="176" fontId="5" fillId="24" borderId="100" xfId="0" applyNumberFormat="1" applyFont="1" applyFill="1" applyBorder="1" applyAlignment="1">
      <alignment horizontal="center" vertical="center"/>
    </xf>
    <xf numFmtId="0" fontId="0" fillId="24" borderId="60" xfId="0" applyFont="1" applyFill="1" applyBorder="1" applyAlignment="1">
      <alignment vertical="center" shrinkToFit="1"/>
    </xf>
    <xf numFmtId="176" fontId="0" fillId="24" borderId="65" xfId="0" applyNumberFormat="1" applyFont="1" applyFill="1" applyBorder="1" applyAlignment="1">
      <alignment horizontal="left" vertical="center"/>
    </xf>
    <xf numFmtId="176" fontId="5" fillId="24" borderId="102" xfId="0" applyNumberFormat="1" applyFont="1" applyFill="1" applyBorder="1" applyAlignment="1">
      <alignment horizontal="center" vertical="center"/>
    </xf>
    <xf numFmtId="177" fontId="0" fillId="0" borderId="99" xfId="0" applyNumberFormat="1" applyFont="1" applyFill="1" applyBorder="1" applyAlignment="1">
      <alignment vertical="center"/>
    </xf>
    <xf numFmtId="177" fontId="0" fillId="0" borderId="65" xfId="0" applyNumberFormat="1" applyFont="1" applyFill="1" applyBorder="1" applyAlignment="1">
      <alignment vertical="center"/>
    </xf>
    <xf numFmtId="176" fontId="0" fillId="24" borderId="82" xfId="0" applyNumberFormat="1" applyFont="1" applyFill="1" applyBorder="1" applyAlignment="1">
      <alignment vertical="top"/>
    </xf>
    <xf numFmtId="176" fontId="0" fillId="24" borderId="101" xfId="0" applyNumberFormat="1" applyFont="1" applyFill="1" applyBorder="1" applyAlignment="1">
      <alignment vertical="top"/>
    </xf>
    <xf numFmtId="176" fontId="0" fillId="24" borderId="103" xfId="0" applyNumberFormat="1" applyFont="1" applyFill="1" applyBorder="1" applyAlignment="1">
      <alignment vertical="center"/>
    </xf>
    <xf numFmtId="177" fontId="2" fillId="0" borderId="103" xfId="0" applyNumberFormat="1" applyFont="1" applyFill="1" applyBorder="1" applyAlignment="1">
      <alignment vertical="center"/>
    </xf>
    <xf numFmtId="0" fontId="0" fillId="24" borderId="104" xfId="0" applyFont="1" applyFill="1" applyBorder="1" applyAlignment="1">
      <alignment vertical="center" shrinkToFit="1"/>
    </xf>
    <xf numFmtId="38" fontId="31" fillId="0" borderId="34" xfId="58" applyNumberFormat="1" applyFont="1" applyBorder="1" applyAlignment="1">
      <alignment vertical="center"/>
    </xf>
    <xf numFmtId="38" fontId="31" fillId="0" borderId="49" xfId="58" applyNumberFormat="1" applyFont="1" applyBorder="1" applyAlignment="1">
      <alignment vertical="center"/>
    </xf>
    <xf numFmtId="38" fontId="31" fillId="0" borderId="34" xfId="58" applyNumberFormat="1" applyFont="1" applyBorder="1" applyAlignment="1">
      <alignment vertical="center" wrapText="1"/>
    </xf>
    <xf numFmtId="38" fontId="31" fillId="28" borderId="34" xfId="58" applyNumberFormat="1" applyFont="1" applyFill="1" applyBorder="1" applyAlignment="1">
      <alignment vertical="center" wrapText="1"/>
    </xf>
    <xf numFmtId="0" fontId="0" fillId="24" borderId="0" xfId="0" applyFont="1" applyFill="1" applyAlignment="1">
      <alignment horizontal="right" vertical="center"/>
    </xf>
    <xf numFmtId="38" fontId="0" fillId="0" borderId="20" xfId="0" applyNumberFormat="1" applyFont="1" applyFill="1" applyBorder="1" applyAlignment="1">
      <alignment horizontal="left" vertical="center" shrinkToFit="1"/>
    </xf>
    <xf numFmtId="38" fontId="0" fillId="0" borderId="23" xfId="0" applyNumberFormat="1" applyFont="1" applyBorder="1" applyAlignment="1">
      <alignment horizontal="left" vertical="center" shrinkToFit="1"/>
    </xf>
    <xf numFmtId="0" fontId="31" fillId="0" borderId="25" xfId="58" applyFont="1" applyBorder="1" applyAlignment="1">
      <alignment vertical="center"/>
    </xf>
    <xf numFmtId="38" fontId="31" fillId="0" borderId="31" xfId="0" applyNumberFormat="1" applyFont="1" applyBorder="1" applyAlignment="1">
      <alignment vertical="center"/>
    </xf>
    <xf numFmtId="38" fontId="31" fillId="0" borderId="20" xfId="0" applyNumberFormat="1" applyFont="1" applyBorder="1" applyAlignment="1">
      <alignment vertical="center"/>
    </xf>
    <xf numFmtId="0" fontId="31" fillId="0" borderId="0" xfId="58" applyFont="1" applyAlignment="1">
      <alignment vertical="center"/>
    </xf>
    <xf numFmtId="0" fontId="31" fillId="0" borderId="0" xfId="58" applyFont="1" applyAlignment="1">
      <alignment horizontal="right" vertical="center"/>
    </xf>
    <xf numFmtId="0" fontId="31" fillId="0" borderId="45" xfId="58" applyFont="1" applyBorder="1" applyAlignment="1">
      <alignment horizontal="center" vertical="center"/>
    </xf>
    <xf numFmtId="0" fontId="31" fillId="27" borderId="54" xfId="58" applyFont="1" applyFill="1" applyBorder="1" applyAlignment="1">
      <alignment vertical="center"/>
    </xf>
    <xf numFmtId="0" fontId="31" fillId="0" borderId="56" xfId="58" applyFont="1" applyBorder="1" applyAlignment="1">
      <alignment vertical="center"/>
    </xf>
    <xf numFmtId="0" fontId="31" fillId="0" borderId="74" xfId="58" applyFont="1" applyBorder="1" applyAlignment="1">
      <alignment vertical="center"/>
    </xf>
    <xf numFmtId="0" fontId="31" fillId="0" borderId="21" xfId="58" applyFont="1" applyBorder="1" applyAlignment="1">
      <alignment vertical="center"/>
    </xf>
    <xf numFmtId="0" fontId="31" fillId="0" borderId="55" xfId="58" applyFont="1" applyBorder="1" applyAlignment="1">
      <alignment vertical="center"/>
    </xf>
    <xf numFmtId="0" fontId="31" fillId="28" borderId="55" xfId="58" applyFont="1" applyFill="1" applyBorder="1" applyAlignment="1">
      <alignment vertical="center"/>
    </xf>
    <xf numFmtId="0" fontId="31" fillId="28" borderId="56" xfId="58" applyFont="1" applyFill="1" applyBorder="1" applyAlignment="1">
      <alignment vertical="center"/>
    </xf>
    <xf numFmtId="0" fontId="31" fillId="28" borderId="21" xfId="58" applyFont="1" applyFill="1" applyBorder="1" applyAlignment="1">
      <alignment vertical="center"/>
    </xf>
    <xf numFmtId="0" fontId="31" fillId="28" borderId="25" xfId="58" applyFont="1" applyFill="1" applyBorder="1" applyAlignment="1">
      <alignment vertical="center"/>
    </xf>
    <xf numFmtId="0" fontId="31" fillId="0" borderId="51" xfId="58" applyFont="1" applyBorder="1" applyAlignment="1">
      <alignment vertical="center"/>
    </xf>
    <xf numFmtId="0" fontId="41" fillId="0" borderId="55" xfId="58" applyFont="1" applyBorder="1" applyAlignment="1">
      <alignment vertical="center" wrapText="1"/>
    </xf>
    <xf numFmtId="0" fontId="31" fillId="28" borderId="59" xfId="58" applyFont="1" applyFill="1" applyBorder="1" applyAlignment="1">
      <alignment vertical="center"/>
    </xf>
    <xf numFmtId="0" fontId="31" fillId="0" borderId="59" xfId="58" applyFont="1" applyBorder="1" applyAlignment="1">
      <alignment vertical="center"/>
    </xf>
    <xf numFmtId="38" fontId="31" fillId="0" borderId="14" xfId="0" applyNumberFormat="1" applyFont="1" applyBorder="1" applyAlignment="1">
      <alignment vertical="center"/>
    </xf>
    <xf numFmtId="38" fontId="31" fillId="0" borderId="22" xfId="0" applyNumberFormat="1" applyFont="1" applyBorder="1" applyAlignment="1">
      <alignment vertical="center"/>
    </xf>
    <xf numFmtId="38" fontId="31" fillId="0" borderId="13" xfId="58" applyNumberFormat="1" applyFont="1" applyBorder="1" applyAlignment="1">
      <alignment horizontal="center" vertical="center"/>
    </xf>
    <xf numFmtId="0" fontId="31" fillId="0" borderId="44" xfId="58" applyFont="1" applyBorder="1" applyAlignment="1">
      <alignment horizontal="center" vertical="center"/>
    </xf>
    <xf numFmtId="0" fontId="31" fillId="0" borderId="46" xfId="0" applyFont="1" applyBorder="1" applyAlignment="1">
      <alignment vertical="center" wrapText="1"/>
    </xf>
    <xf numFmtId="38" fontId="31" fillId="27" borderId="52" xfId="58" applyNumberFormat="1" applyFont="1" applyFill="1" applyBorder="1" applyAlignment="1">
      <alignment vertical="center"/>
    </xf>
    <xf numFmtId="0" fontId="31" fillId="27" borderId="53" xfId="58" applyFont="1" applyFill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38" fontId="31" fillId="0" borderId="49" xfId="0" applyNumberFormat="1" applyFont="1" applyFill="1" applyBorder="1" applyAlignment="1">
      <alignment vertical="center"/>
    </xf>
    <xf numFmtId="38" fontId="31" fillId="0" borderId="50" xfId="0" applyNumberFormat="1" applyFont="1" applyFill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50" xfId="0" applyFont="1" applyBorder="1" applyAlignment="1">
      <alignment vertical="center"/>
    </xf>
    <xf numFmtId="0" fontId="31" fillId="28" borderId="46" xfId="0" applyFont="1" applyFill="1" applyBorder="1" applyAlignment="1">
      <alignment vertical="center" wrapText="1"/>
    </xf>
    <xf numFmtId="0" fontId="31" fillId="28" borderId="0" xfId="0" applyFont="1" applyFill="1" applyBorder="1" applyAlignment="1">
      <alignment vertical="center" wrapText="1"/>
    </xf>
    <xf numFmtId="0" fontId="31" fillId="28" borderId="2" xfId="0" applyFont="1" applyFill="1" applyBorder="1" applyAlignment="1">
      <alignment vertical="center" wrapText="1"/>
    </xf>
    <xf numFmtId="0" fontId="31" fillId="28" borderId="58" xfId="0" applyFont="1" applyFill="1" applyBorder="1" applyAlignment="1">
      <alignment vertical="center" wrapText="1"/>
    </xf>
    <xf numFmtId="38" fontId="31" fillId="0" borderId="57" xfId="58" applyNumberFormat="1" applyFont="1" applyBorder="1" applyAlignment="1">
      <alignment vertical="center"/>
    </xf>
    <xf numFmtId="0" fontId="31" fillId="0" borderId="58" xfId="58" applyFont="1" applyBorder="1" applyAlignment="1">
      <alignment vertical="center"/>
    </xf>
    <xf numFmtId="179" fontId="31" fillId="0" borderId="0" xfId="58" applyNumberFormat="1" applyFont="1" applyAlignment="1">
      <alignment vertical="center"/>
    </xf>
    <xf numFmtId="176" fontId="0" fillId="24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176" fontId="0" fillId="24" borderId="86" xfId="0" applyNumberFormat="1" applyFont="1" applyFill="1" applyBorder="1" applyAlignment="1">
      <alignment horizontal="left" vertical="top"/>
    </xf>
    <xf numFmtId="176" fontId="0" fillId="24" borderId="82" xfId="0" applyNumberFormat="1" applyFont="1" applyFill="1" applyBorder="1" applyAlignment="1">
      <alignment horizontal="left" vertical="top"/>
    </xf>
    <xf numFmtId="176" fontId="0" fillId="24" borderId="101" xfId="0" applyNumberFormat="1" applyFont="1" applyFill="1" applyBorder="1" applyAlignment="1">
      <alignment horizontal="left" vertical="top"/>
    </xf>
    <xf numFmtId="38" fontId="31" fillId="27" borderId="68" xfId="58" applyNumberFormat="1" applyFont="1" applyFill="1" applyBorder="1" applyAlignment="1">
      <alignment horizontal="center" vertical="center"/>
    </xf>
    <xf numFmtId="38" fontId="31" fillId="27" borderId="69" xfId="58" applyNumberFormat="1" applyFont="1" applyFill="1" applyBorder="1" applyAlignment="1">
      <alignment horizontal="center" vertical="center"/>
    </xf>
    <xf numFmtId="38" fontId="31" fillId="27" borderId="52" xfId="58" applyNumberFormat="1" applyFont="1" applyFill="1" applyBorder="1" applyAlignment="1">
      <alignment vertical="center" wrapText="1"/>
    </xf>
    <xf numFmtId="0" fontId="31" fillId="27" borderId="69" xfId="0" applyFont="1" applyFill="1" applyBorder="1" applyAlignment="1">
      <alignment vertical="center" wrapText="1"/>
    </xf>
    <xf numFmtId="38" fontId="31" fillId="0" borderId="42" xfId="58" applyNumberFormat="1" applyFont="1" applyFill="1" applyBorder="1" applyAlignment="1">
      <alignment horizontal="left" vertical="center"/>
    </xf>
    <xf numFmtId="38" fontId="31" fillId="0" borderId="67" xfId="58" applyNumberFormat="1" applyFont="1" applyFill="1" applyBorder="1" applyAlignment="1">
      <alignment horizontal="left" vertical="center"/>
    </xf>
    <xf numFmtId="38" fontId="31" fillId="0" borderId="34" xfId="58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38" fontId="31" fillId="0" borderId="79" xfId="58" applyNumberFormat="1" applyFont="1" applyFill="1" applyBorder="1" applyAlignment="1">
      <alignment horizontal="left" vertical="center"/>
    </xf>
    <xf numFmtId="38" fontId="31" fillId="0" borderId="77" xfId="58" applyNumberFormat="1" applyFont="1" applyFill="1" applyBorder="1" applyAlignment="1">
      <alignment horizontal="left" vertical="center"/>
    </xf>
    <xf numFmtId="38" fontId="31" fillId="0" borderId="78" xfId="58" applyNumberFormat="1" applyFont="1" applyFill="1" applyBorder="1" applyAlignment="1">
      <alignment horizontal="left" vertical="center"/>
    </xf>
    <xf numFmtId="38" fontId="31" fillId="0" borderId="34" xfId="58" applyNumberFormat="1" applyFont="1" applyBorder="1" applyAlignment="1">
      <alignment vertical="center" shrinkToFit="1"/>
    </xf>
    <xf numFmtId="0" fontId="31" fillId="0" borderId="46" xfId="0" applyFont="1" applyBorder="1" applyAlignment="1">
      <alignment vertical="center" shrinkToFit="1"/>
    </xf>
    <xf numFmtId="0" fontId="31" fillId="0" borderId="46" xfId="0" applyFont="1" applyBorder="1" applyAlignment="1">
      <alignment vertical="center" wrapText="1"/>
    </xf>
    <xf numFmtId="38" fontId="31" fillId="28" borderId="42" xfId="58" applyNumberFormat="1" applyFont="1" applyFill="1" applyBorder="1" applyAlignment="1">
      <alignment horizontal="left" vertical="center"/>
    </xf>
    <xf numFmtId="38" fontId="31" fillId="28" borderId="47" xfId="58" applyNumberFormat="1" applyFont="1" applyFill="1" applyBorder="1" applyAlignment="1">
      <alignment horizontal="left" vertical="center"/>
    </xf>
    <xf numFmtId="38" fontId="31" fillId="28" borderId="67" xfId="58" applyNumberFormat="1" applyFont="1" applyFill="1" applyBorder="1" applyAlignment="1">
      <alignment horizontal="left" vertical="center"/>
    </xf>
    <xf numFmtId="38" fontId="31" fillId="0" borderId="42" xfId="58" applyNumberFormat="1" applyFont="1" applyFill="1" applyBorder="1" applyAlignment="1">
      <alignment vertical="center"/>
    </xf>
    <xf numFmtId="38" fontId="31" fillId="0" borderId="47" xfId="58" applyNumberFormat="1" applyFont="1" applyFill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38" fontId="31" fillId="0" borderId="14" xfId="58" applyNumberFormat="1" applyFont="1" applyFill="1" applyBorder="1" applyAlignment="1">
      <alignment vertical="center" wrapText="1"/>
    </xf>
    <xf numFmtId="0" fontId="31" fillId="0" borderId="16" xfId="0" applyFont="1" applyFill="1" applyBorder="1" applyAlignment="1">
      <alignment vertical="center" wrapText="1"/>
    </xf>
    <xf numFmtId="38" fontId="31" fillId="0" borderId="34" xfId="58" applyNumberFormat="1" applyFont="1" applyFill="1" applyBorder="1" applyAlignment="1">
      <alignment vertical="center" wrapText="1"/>
    </xf>
    <xf numFmtId="0" fontId="31" fillId="0" borderId="46" xfId="0" applyFont="1" applyFill="1" applyBorder="1" applyAlignment="1">
      <alignment vertical="center" wrapText="1"/>
    </xf>
    <xf numFmtId="38" fontId="31" fillId="0" borderId="14" xfId="58" applyNumberFormat="1" applyFont="1" applyBorder="1" applyAlignment="1">
      <alignment vertical="center" shrinkToFit="1"/>
    </xf>
    <xf numFmtId="0" fontId="31" fillId="0" borderId="16" xfId="0" applyFont="1" applyBorder="1" applyAlignment="1">
      <alignment vertical="center" shrinkToFit="1"/>
    </xf>
    <xf numFmtId="38" fontId="31" fillId="28" borderId="33" xfId="58" applyNumberFormat="1" applyFont="1" applyFill="1" applyBorder="1" applyAlignment="1">
      <alignment vertical="center" wrapText="1"/>
    </xf>
    <xf numFmtId="0" fontId="31" fillId="28" borderId="64" xfId="0" applyFont="1" applyFill="1" applyBorder="1" applyAlignment="1">
      <alignment vertical="center" wrapText="1"/>
    </xf>
    <xf numFmtId="38" fontId="31" fillId="28" borderId="34" xfId="58" applyNumberFormat="1" applyFont="1" applyFill="1" applyBorder="1" applyAlignment="1">
      <alignment vertical="center" wrapText="1"/>
    </xf>
    <xf numFmtId="0" fontId="31" fillId="28" borderId="46" xfId="0" applyFont="1" applyFill="1" applyBorder="1" applyAlignment="1">
      <alignment vertical="center" wrapText="1"/>
    </xf>
    <xf numFmtId="38" fontId="31" fillId="0" borderId="14" xfId="58" applyNumberFormat="1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38" fontId="31" fillId="0" borderId="34" xfId="58" applyNumberFormat="1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38" fontId="31" fillId="0" borderId="47" xfId="58" applyNumberFormat="1" applyFont="1" applyFill="1" applyBorder="1" applyAlignment="1">
      <alignment horizontal="left" vertical="center"/>
    </xf>
    <xf numFmtId="38" fontId="31" fillId="28" borderId="34" xfId="58" applyNumberFormat="1" applyFont="1" applyFill="1" applyBorder="1" applyAlignment="1">
      <alignment horizontal="left" vertical="center" wrapText="1"/>
    </xf>
    <xf numFmtId="38" fontId="31" fillId="28" borderId="46" xfId="58" applyNumberFormat="1" applyFont="1" applyFill="1" applyBorder="1" applyAlignment="1">
      <alignment horizontal="left" vertical="center" wrapText="1"/>
    </xf>
    <xf numFmtId="38" fontId="31" fillId="0" borderId="34" xfId="58" applyNumberFormat="1" applyFont="1" applyBorder="1" applyAlignment="1">
      <alignment horizontal="left" vertical="center" wrapText="1"/>
    </xf>
    <xf numFmtId="38" fontId="31" fillId="0" borderId="46" xfId="58" applyNumberFormat="1" applyFont="1" applyBorder="1" applyAlignment="1">
      <alignment horizontal="left" vertical="center" wrapText="1"/>
    </xf>
    <xf numFmtId="0" fontId="36" fillId="0" borderId="0" xfId="58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31" fillId="0" borderId="34" xfId="0" applyNumberFormat="1" applyFont="1" applyFill="1" applyBorder="1" applyAlignment="1">
      <alignment vertical="center" wrapText="1"/>
    </xf>
    <xf numFmtId="38" fontId="31" fillId="24" borderId="14" xfId="58" applyNumberFormat="1" applyFont="1" applyFill="1" applyBorder="1" applyAlignment="1">
      <alignment vertical="center" wrapText="1"/>
    </xf>
    <xf numFmtId="0" fontId="31" fillId="0" borderId="2" xfId="0" applyFont="1" applyBorder="1" applyAlignment="1">
      <alignment vertical="center"/>
    </xf>
    <xf numFmtId="38" fontId="31" fillId="24" borderId="34" xfId="58" applyNumberFormat="1" applyFont="1" applyFill="1" applyBorder="1" applyAlignment="1">
      <alignment vertical="center" wrapText="1"/>
    </xf>
    <xf numFmtId="38" fontId="31" fillId="24" borderId="33" xfId="58" applyNumberFormat="1" applyFont="1" applyFill="1" applyBorder="1" applyAlignment="1">
      <alignment vertical="center" wrapText="1"/>
    </xf>
    <xf numFmtId="0" fontId="31" fillId="0" borderId="60" xfId="0" applyFont="1" applyBorder="1" applyAlignment="1">
      <alignment vertical="center" wrapText="1"/>
    </xf>
    <xf numFmtId="0" fontId="31" fillId="0" borderId="0" xfId="58" applyFont="1" applyBorder="1" applyAlignment="1">
      <alignment horizontal="right" vertical="center"/>
    </xf>
    <xf numFmtId="38" fontId="2" fillId="0" borderId="39" xfId="58" applyNumberFormat="1" applyFont="1" applyBorder="1" applyAlignment="1">
      <alignment horizontal="center" vertical="center"/>
    </xf>
    <xf numFmtId="38" fontId="2" fillId="0" borderId="72" xfId="58" applyNumberFormat="1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0" fontId="31" fillId="0" borderId="47" xfId="0" applyFont="1" applyBorder="1" applyAlignment="1">
      <alignment vertical="center"/>
    </xf>
    <xf numFmtId="0" fontId="0" fillId="0" borderId="77" xfId="0" applyFont="1" applyBorder="1" applyAlignment="1">
      <alignment horizontal="left" vertical="center"/>
    </xf>
    <xf numFmtId="0" fontId="0" fillId="0" borderId="78" xfId="0" applyFont="1" applyBorder="1" applyAlignment="1">
      <alignment horizontal="left" vertical="center"/>
    </xf>
    <xf numFmtId="38" fontId="31" fillId="0" borderId="14" xfId="0" applyNumberFormat="1" applyFont="1" applyBorder="1" applyAlignment="1">
      <alignment vertical="center" wrapText="1"/>
    </xf>
    <xf numFmtId="38" fontId="31" fillId="0" borderId="49" xfId="58" applyNumberFormat="1" applyFont="1" applyBorder="1" applyAlignment="1">
      <alignment vertical="center"/>
    </xf>
    <xf numFmtId="0" fontId="31" fillId="0" borderId="50" xfId="0" applyFont="1" applyBorder="1" applyAlignment="1">
      <alignment vertical="center"/>
    </xf>
    <xf numFmtId="38" fontId="33" fillId="0" borderId="34" xfId="58" applyNumberFormat="1" applyFont="1" applyBorder="1" applyAlignment="1">
      <alignment vertical="center" wrapText="1" shrinkToFit="1"/>
    </xf>
    <xf numFmtId="0" fontId="33" fillId="0" borderId="46" xfId="0" applyFont="1" applyBorder="1" applyAlignment="1">
      <alignment vertical="center" wrapText="1" shrinkToFit="1"/>
    </xf>
    <xf numFmtId="38" fontId="31" fillId="0" borderId="49" xfId="58" applyNumberFormat="1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38" fontId="5" fillId="0" borderId="70" xfId="58" applyNumberFormat="1" applyFont="1" applyBorder="1" applyAlignment="1">
      <alignment horizontal="center" vertical="center"/>
    </xf>
    <xf numFmtId="38" fontId="5" fillId="0" borderId="76" xfId="58" applyNumberFormat="1" applyFont="1" applyBorder="1" applyAlignment="1">
      <alignment horizontal="center" vertical="center"/>
    </xf>
    <xf numFmtId="38" fontId="5" fillId="0" borderId="17" xfId="58" applyNumberFormat="1" applyFont="1" applyBorder="1" applyAlignment="1">
      <alignment horizontal="center" vertical="center"/>
    </xf>
    <xf numFmtId="0" fontId="5" fillId="0" borderId="17" xfId="58" applyFont="1" applyBorder="1" applyAlignment="1">
      <alignment horizontal="center" vertical="center"/>
    </xf>
    <xf numFmtId="0" fontId="0" fillId="0" borderId="79" xfId="0" applyFont="1" applyBorder="1" applyAlignment="1">
      <alignment horizontal="left" vertical="center"/>
    </xf>
    <xf numFmtId="38" fontId="31" fillId="0" borderId="71" xfId="58" applyNumberFormat="1" applyFont="1" applyFill="1" applyBorder="1" applyAlignment="1">
      <alignment vertical="center"/>
    </xf>
    <xf numFmtId="38" fontId="31" fillId="0" borderId="41" xfId="58" applyNumberFormat="1" applyFont="1" applyFill="1" applyBorder="1" applyAlignment="1">
      <alignment vertical="center"/>
    </xf>
    <xf numFmtId="38" fontId="31" fillId="0" borderId="71" xfId="58" applyNumberFormat="1" applyFont="1" applyFill="1" applyBorder="1" applyAlignment="1">
      <alignment horizontal="left" vertical="center"/>
    </xf>
    <xf numFmtId="38" fontId="31" fillId="0" borderId="41" xfId="58" applyNumberFormat="1" applyFont="1" applyFill="1" applyBorder="1" applyAlignment="1">
      <alignment horizontal="left" vertical="center"/>
    </xf>
    <xf numFmtId="38" fontId="31" fillId="0" borderId="80" xfId="58" applyNumberFormat="1" applyFont="1" applyFill="1" applyBorder="1" applyAlignment="1">
      <alignment horizontal="left" vertical="center"/>
    </xf>
    <xf numFmtId="179" fontId="2" fillId="0" borderId="12" xfId="0" applyNumberFormat="1" applyFont="1" applyBorder="1" applyAlignment="1">
      <alignment horizontal="center" vertical="center"/>
    </xf>
    <xf numFmtId="179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2" fillId="0" borderId="45" xfId="0" applyNumberFormat="1" applyFont="1" applyBorder="1" applyAlignment="1">
      <alignment horizontal="center" vertical="center"/>
    </xf>
    <xf numFmtId="38" fontId="2" fillId="0" borderId="59" xfId="0" applyNumberFormat="1" applyFont="1" applyBorder="1" applyAlignment="1">
      <alignment horizontal="center" vertical="center"/>
    </xf>
    <xf numFmtId="38" fontId="2" fillId="0" borderId="68" xfId="0" applyNumberFormat="1" applyFont="1" applyBorder="1" applyAlignment="1">
      <alignment horizontal="center" vertical="center"/>
    </xf>
    <xf numFmtId="38" fontId="2" fillId="0" borderId="53" xfId="0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38" fontId="2" fillId="0" borderId="42" xfId="0" applyNumberFormat="1" applyFont="1" applyBorder="1" applyAlignment="1">
      <alignment horizontal="center" vertical="center"/>
    </xf>
    <xf numFmtId="38" fontId="2" fillId="0" borderId="70" xfId="0" applyNumberFormat="1" applyFont="1" applyBorder="1" applyAlignment="1">
      <alignment horizontal="center" vertical="center"/>
    </xf>
    <xf numFmtId="38" fontId="2" fillId="0" borderId="12" xfId="0" applyNumberFormat="1" applyFont="1" applyBorder="1" applyAlignment="1">
      <alignment horizontal="center" vertical="center"/>
    </xf>
    <xf numFmtId="38" fontId="2" fillId="0" borderId="17" xfId="0" applyNumberFormat="1" applyFont="1" applyBorder="1" applyAlignment="1">
      <alignment horizontal="center" vertical="center"/>
    </xf>
    <xf numFmtId="179" fontId="1" fillId="0" borderId="12" xfId="0" applyNumberFormat="1" applyFont="1" applyBorder="1" applyAlignment="1">
      <alignment horizontal="center" vertical="center" wrapText="1"/>
    </xf>
    <xf numFmtId="179" fontId="1" fillId="0" borderId="17" xfId="0" applyNumberFormat="1" applyFont="1" applyBorder="1" applyAlignment="1">
      <alignment horizontal="center" vertical="center" wrapText="1"/>
    </xf>
    <xf numFmtId="38" fontId="31" fillId="0" borderId="32" xfId="57" applyNumberFormat="1" applyFont="1" applyBorder="1" applyAlignment="1">
      <alignment horizontal="center" vertical="center"/>
    </xf>
    <xf numFmtId="38" fontId="31" fillId="0" borderId="73" xfId="57" applyNumberFormat="1" applyFont="1" applyBorder="1" applyAlignment="1">
      <alignment horizontal="center" vertical="center"/>
    </xf>
    <xf numFmtId="38" fontId="31" fillId="0" borderId="20" xfId="57" applyNumberFormat="1" applyFont="1" applyBorder="1" applyAlignment="1">
      <alignment horizontal="center" vertical="center"/>
    </xf>
    <xf numFmtId="38" fontId="31" fillId="0" borderId="32" xfId="41" applyFont="1" applyFill="1" applyBorder="1" applyAlignment="1">
      <alignment horizontal="center" vertical="center" shrinkToFit="1"/>
    </xf>
    <xf numFmtId="38" fontId="31" fillId="0" borderId="73" xfId="41" applyFont="1" applyFill="1" applyBorder="1" applyAlignment="1">
      <alignment horizontal="center" vertical="center" shrinkToFit="1"/>
    </xf>
    <xf numFmtId="38" fontId="31" fillId="0" borderId="20" xfId="41" applyFont="1" applyFill="1" applyBorder="1" applyAlignment="1">
      <alignment horizontal="center" vertical="center" shrinkToFit="1"/>
    </xf>
    <xf numFmtId="38" fontId="31" fillId="0" borderId="32" xfId="41" applyFont="1" applyFill="1" applyBorder="1" applyAlignment="1">
      <alignment horizontal="right" vertical="center"/>
    </xf>
    <xf numFmtId="38" fontId="31" fillId="0" borderId="73" xfId="41" applyFont="1" applyFill="1" applyBorder="1" applyAlignment="1">
      <alignment horizontal="right" vertical="center"/>
    </xf>
    <xf numFmtId="38" fontId="31" fillId="0" borderId="20" xfId="41" applyFont="1" applyFill="1" applyBorder="1" applyAlignment="1">
      <alignment horizontal="right" vertical="center"/>
    </xf>
    <xf numFmtId="38" fontId="31" fillId="0" borderId="32" xfId="41" applyFont="1" applyBorder="1" applyAlignment="1">
      <alignment vertical="center"/>
    </xf>
    <xf numFmtId="38" fontId="31" fillId="0" borderId="73" xfId="41" applyFont="1" applyBorder="1" applyAlignment="1">
      <alignment vertical="center"/>
    </xf>
    <xf numFmtId="38" fontId="31" fillId="0" borderId="20" xfId="41" applyFont="1" applyBorder="1" applyAlignment="1">
      <alignment vertical="center"/>
    </xf>
    <xf numFmtId="38" fontId="31" fillId="0" borderId="32" xfId="41" applyFont="1" applyBorder="1" applyAlignment="1">
      <alignment horizontal="right" vertical="center"/>
    </xf>
    <xf numFmtId="38" fontId="31" fillId="0" borderId="73" xfId="41" applyFont="1" applyBorder="1" applyAlignment="1">
      <alignment horizontal="right" vertical="center"/>
    </xf>
    <xf numFmtId="38" fontId="31" fillId="0" borderId="20" xfId="41" applyFont="1" applyBorder="1" applyAlignment="1">
      <alignment horizontal="right" vertical="center"/>
    </xf>
    <xf numFmtId="38" fontId="31" fillId="0" borderId="32" xfId="41" applyFont="1" applyFill="1" applyBorder="1" applyAlignment="1">
      <alignment vertical="center" shrinkToFit="1"/>
    </xf>
    <xf numFmtId="38" fontId="31" fillId="0" borderId="73" xfId="41" applyFont="1" applyFill="1" applyBorder="1" applyAlignment="1">
      <alignment vertical="center" shrinkToFit="1"/>
    </xf>
    <xf numFmtId="38" fontId="31" fillId="0" borderId="20" xfId="41" applyFont="1" applyFill="1" applyBorder="1" applyAlignment="1">
      <alignment vertical="center" shrinkToFit="1"/>
    </xf>
    <xf numFmtId="38" fontId="31" fillId="0" borderId="32" xfId="41" applyFont="1" applyFill="1" applyBorder="1" applyAlignment="1">
      <alignment vertical="center"/>
    </xf>
    <xf numFmtId="38" fontId="31" fillId="0" borderId="73" xfId="41" applyFont="1" applyFill="1" applyBorder="1" applyAlignment="1">
      <alignment vertical="center"/>
    </xf>
    <xf numFmtId="38" fontId="31" fillId="0" borderId="20" xfId="41" applyFont="1" applyFill="1" applyBorder="1" applyAlignment="1">
      <alignment vertical="center"/>
    </xf>
    <xf numFmtId="38" fontId="31" fillId="0" borderId="32" xfId="41" applyFont="1" applyFill="1" applyBorder="1" applyAlignment="1">
      <alignment horizontal="right" vertical="center" shrinkToFit="1"/>
    </xf>
    <xf numFmtId="38" fontId="31" fillId="0" borderId="73" xfId="41" applyFont="1" applyFill="1" applyBorder="1" applyAlignment="1">
      <alignment horizontal="right" vertical="center" shrinkToFit="1"/>
    </xf>
    <xf numFmtId="38" fontId="31" fillId="0" borderId="20" xfId="41" applyFont="1" applyFill="1" applyBorder="1" applyAlignment="1">
      <alignment horizontal="right" vertical="center" shrinkToFit="1"/>
    </xf>
    <xf numFmtId="0" fontId="30" fillId="0" borderId="23" xfId="0" applyFont="1" applyBorder="1" applyAlignment="1">
      <alignment horizontal="center" vertical="center" wrapText="1"/>
    </xf>
    <xf numFmtId="38" fontId="31" fillId="0" borderId="32" xfId="57" applyNumberFormat="1" applyFont="1" applyFill="1" applyBorder="1" applyAlignment="1">
      <alignment horizontal="center" vertical="center"/>
    </xf>
    <xf numFmtId="0" fontId="31" fillId="0" borderId="73" xfId="57" applyFont="1" applyFill="1" applyBorder="1" applyAlignment="1">
      <alignment horizontal="center" vertical="center"/>
    </xf>
    <xf numFmtId="0" fontId="31" fillId="0" borderId="20" xfId="57" applyFont="1" applyFill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38" fontId="31" fillId="0" borderId="32" xfId="57" applyNumberFormat="1" applyFont="1" applyBorder="1" applyAlignment="1">
      <alignment horizontal="left" vertical="center" wrapText="1"/>
    </xf>
    <xf numFmtId="38" fontId="31" fillId="0" borderId="73" xfId="57" applyNumberFormat="1" applyFont="1" applyBorder="1" applyAlignment="1">
      <alignment horizontal="left" vertical="center" wrapText="1"/>
    </xf>
    <xf numFmtId="38" fontId="31" fillId="0" borderId="20" xfId="57" applyNumberFormat="1" applyFont="1" applyBorder="1" applyAlignment="1">
      <alignment horizontal="left" vertical="center" wrapText="1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Header2 2" xfId="22" xr:uid="{00000000-0005-0000-0000-000015000000}"/>
    <cellStyle name="Header2 3" xfId="23" xr:uid="{00000000-0005-0000-0000-000016000000}"/>
    <cellStyle name="Normal_#18-Internet" xfId="24" xr:uid="{00000000-0005-0000-0000-000017000000}"/>
    <cellStyle name="subhead" xfId="25" xr:uid="{00000000-0005-0000-0000-000018000000}"/>
    <cellStyle name="アクセント 1 2" xfId="26" xr:uid="{00000000-0005-0000-0000-000019000000}"/>
    <cellStyle name="アクセント 2 2" xfId="27" xr:uid="{00000000-0005-0000-0000-00001A000000}"/>
    <cellStyle name="アクセント 3 2" xfId="28" xr:uid="{00000000-0005-0000-0000-00001B000000}"/>
    <cellStyle name="アクセント 4 2" xfId="29" xr:uid="{00000000-0005-0000-0000-00001C000000}"/>
    <cellStyle name="アクセント 5 2" xfId="30" xr:uid="{00000000-0005-0000-0000-00001D000000}"/>
    <cellStyle name="アクセント 6 2" xfId="31" xr:uid="{00000000-0005-0000-0000-00001E000000}"/>
    <cellStyle name="タイトル 2" xfId="32" xr:uid="{00000000-0005-0000-0000-00001F000000}"/>
    <cellStyle name="チェック セル 2" xfId="33" xr:uid="{00000000-0005-0000-0000-000020000000}"/>
    <cellStyle name="どちらでもない 2" xfId="34" xr:uid="{00000000-0005-0000-0000-000021000000}"/>
    <cellStyle name="メモ 2" xfId="35" xr:uid="{00000000-0005-0000-0000-000022000000}"/>
    <cellStyle name="リンク セル 2" xfId="36" xr:uid="{00000000-0005-0000-0000-000023000000}"/>
    <cellStyle name="悪い 2" xfId="37" xr:uid="{00000000-0005-0000-0000-000024000000}"/>
    <cellStyle name="計算 2" xfId="38" xr:uid="{00000000-0005-0000-0000-000025000000}"/>
    <cellStyle name="警告文 2" xfId="39" xr:uid="{00000000-0005-0000-0000-000026000000}"/>
    <cellStyle name="桁区切り" xfId="40" builtinId="6"/>
    <cellStyle name="桁区切り 2" xfId="41" xr:uid="{00000000-0005-0000-0000-000028000000}"/>
    <cellStyle name="桁区切り 3" xfId="42" xr:uid="{00000000-0005-0000-0000-000029000000}"/>
    <cellStyle name="見出し 1 2" xfId="43" xr:uid="{00000000-0005-0000-0000-00002A000000}"/>
    <cellStyle name="見出し 2 2" xfId="44" xr:uid="{00000000-0005-0000-0000-00002B000000}"/>
    <cellStyle name="見出し 3 2" xfId="45" xr:uid="{00000000-0005-0000-0000-00002C000000}"/>
    <cellStyle name="見出し 4 2" xfId="46" xr:uid="{00000000-0005-0000-0000-00002D000000}"/>
    <cellStyle name="集計 2" xfId="47" xr:uid="{00000000-0005-0000-0000-00002E000000}"/>
    <cellStyle name="出力 2" xfId="48" xr:uid="{00000000-0005-0000-0000-00002F000000}"/>
    <cellStyle name="説明文 2" xfId="49" xr:uid="{00000000-0005-0000-0000-000030000000}"/>
    <cellStyle name="通貨 2" xfId="50" xr:uid="{00000000-0005-0000-0000-000031000000}"/>
    <cellStyle name="通貨 3" xfId="51" xr:uid="{00000000-0005-0000-0000-000032000000}"/>
    <cellStyle name="入力 2" xfId="52" xr:uid="{00000000-0005-0000-0000-000033000000}"/>
    <cellStyle name="標準" xfId="0" builtinId="0"/>
    <cellStyle name="標準 2" xfId="53" xr:uid="{00000000-0005-0000-0000-000035000000}"/>
    <cellStyle name="標準 3" xfId="54" xr:uid="{00000000-0005-0000-0000-000036000000}"/>
    <cellStyle name="標準 4" xfId="55" xr:uid="{00000000-0005-0000-0000-000037000000}"/>
    <cellStyle name="標準_●H22運営費等補助金積算" xfId="56" xr:uid="{00000000-0005-0000-0000-000038000000}"/>
    <cellStyle name="標準_15-1様式⑩社会保険料" xfId="57" xr:uid="{00000000-0005-0000-0000-000039000000}"/>
    <cellStyle name="標準_明細最先ＮＡ0511修正(imai)" xfId="58" xr:uid="{00000000-0005-0000-0000-00003A000000}"/>
    <cellStyle name="未定義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F36"/>
  <sheetViews>
    <sheetView zoomScaleNormal="100" zoomScaleSheetLayoutView="100" workbookViewId="0"/>
  </sheetViews>
  <sheetFormatPr defaultColWidth="9" defaultRowHeight="13.2" x14ac:dyDescent="0.2"/>
  <cols>
    <col min="1" max="1" width="12.77734375" style="117" customWidth="1"/>
    <col min="2" max="2" width="20.44140625" style="117" customWidth="1"/>
    <col min="3" max="3" width="15.109375" style="117" customWidth="1"/>
    <col min="4" max="4" width="17" style="117" customWidth="1"/>
    <col min="5" max="5" width="44.33203125" style="118" customWidth="1"/>
    <col min="6" max="6" width="9" style="118"/>
    <col min="7" max="7" width="12.77734375" style="119" bestFit="1" customWidth="1"/>
    <col min="8" max="16384" width="9" style="119"/>
  </cols>
  <sheetData>
    <row r="1" spans="1:6" ht="24.75" customHeight="1" x14ac:dyDescent="0.2">
      <c r="E1" s="80"/>
    </row>
    <row r="2" spans="1:6" ht="18" customHeight="1" x14ac:dyDescent="0.2">
      <c r="A2" s="320" t="s">
        <v>0</v>
      </c>
      <c r="B2" s="320"/>
      <c r="C2" s="320"/>
      <c r="D2" s="320"/>
      <c r="E2" s="1"/>
    </row>
    <row r="3" spans="1:6" x14ac:dyDescent="0.2">
      <c r="A3" s="320" t="s">
        <v>244</v>
      </c>
      <c r="B3" s="321"/>
      <c r="C3" s="321"/>
      <c r="D3" s="321"/>
      <c r="E3" s="276" t="s">
        <v>245</v>
      </c>
    </row>
    <row r="4" spans="1:6" ht="13.5" customHeight="1" x14ac:dyDescent="0.2">
      <c r="A4" s="117" t="s">
        <v>1</v>
      </c>
    </row>
    <row r="5" spans="1:6" ht="21.9" customHeight="1" x14ac:dyDescent="0.2">
      <c r="A5" s="233" t="s">
        <v>159</v>
      </c>
      <c r="B5" s="234" t="s">
        <v>158</v>
      </c>
      <c r="C5" s="234" t="s">
        <v>3</v>
      </c>
      <c r="D5" s="234" t="s">
        <v>4</v>
      </c>
      <c r="E5" s="235" t="s">
        <v>5</v>
      </c>
    </row>
    <row r="6" spans="1:6" ht="21.9" customHeight="1" x14ac:dyDescent="0.2">
      <c r="A6" s="322" t="s">
        <v>224</v>
      </c>
      <c r="B6" s="244" t="s">
        <v>160</v>
      </c>
      <c r="C6" s="245" t="s">
        <v>211</v>
      </c>
      <c r="D6" s="244">
        <f>経費内訳書!G11</f>
        <v>1000000</v>
      </c>
      <c r="E6" s="246" t="s">
        <v>87</v>
      </c>
    </row>
    <row r="7" spans="1:6" s="199" customFormat="1" ht="21.9" customHeight="1" x14ac:dyDescent="0.2">
      <c r="A7" s="323"/>
      <c r="B7" s="121" t="s">
        <v>6</v>
      </c>
      <c r="C7" s="239" t="s">
        <v>121</v>
      </c>
      <c r="D7" s="240">
        <f>経費内訳書!G17</f>
        <v>99271</v>
      </c>
      <c r="E7" s="122" t="s">
        <v>154</v>
      </c>
      <c r="F7" s="118"/>
    </row>
    <row r="8" spans="1:6" s="232" customFormat="1" ht="21.9" customHeight="1" x14ac:dyDescent="0.2">
      <c r="A8" s="250" t="s">
        <v>225</v>
      </c>
      <c r="B8" s="247"/>
      <c r="C8" s="248"/>
      <c r="D8" s="251">
        <f>D6+D7</f>
        <v>1099271</v>
      </c>
      <c r="E8" s="249"/>
      <c r="F8" s="118"/>
    </row>
    <row r="9" spans="1:6" ht="21.9" customHeight="1" x14ac:dyDescent="0.2">
      <c r="A9" s="323" t="s">
        <v>226</v>
      </c>
      <c r="B9" s="228" t="s">
        <v>227</v>
      </c>
      <c r="C9" s="238" t="s">
        <v>231</v>
      </c>
      <c r="D9" s="231">
        <f>経費内訳書!G18</f>
        <v>6208654</v>
      </c>
      <c r="E9" s="229" t="s">
        <v>233</v>
      </c>
    </row>
    <row r="10" spans="1:6" s="232" customFormat="1" ht="21.9" customHeight="1" x14ac:dyDescent="0.2">
      <c r="A10" s="323"/>
      <c r="B10" s="123" t="s">
        <v>228</v>
      </c>
      <c r="C10" s="241" t="s">
        <v>232</v>
      </c>
      <c r="D10" s="242">
        <f>経費内訳書!G19</f>
        <v>2688740</v>
      </c>
      <c r="E10" s="124" t="s">
        <v>234</v>
      </c>
      <c r="F10" s="118"/>
    </row>
    <row r="11" spans="1:6" s="232" customFormat="1" ht="21.9" customHeight="1" x14ac:dyDescent="0.2">
      <c r="A11" s="323"/>
      <c r="B11" s="243" t="s">
        <v>229</v>
      </c>
      <c r="C11" s="241"/>
      <c r="D11" s="242">
        <f>経費内訳書!G20</f>
        <v>0</v>
      </c>
      <c r="E11" s="124"/>
      <c r="F11" s="118"/>
    </row>
    <row r="12" spans="1:6" s="232" customFormat="1" ht="21.9" customHeight="1" x14ac:dyDescent="0.2">
      <c r="A12" s="323"/>
      <c r="B12" s="123" t="s">
        <v>230</v>
      </c>
      <c r="C12" s="241"/>
      <c r="D12" s="242">
        <f>経費内訳書!G21</f>
        <v>0</v>
      </c>
      <c r="E12" s="124"/>
      <c r="F12" s="118"/>
    </row>
    <row r="13" spans="1:6" s="210" customFormat="1" ht="21.9" customHeight="1" x14ac:dyDescent="0.2">
      <c r="A13" s="323"/>
      <c r="B13" s="121" t="s">
        <v>212</v>
      </c>
      <c r="C13" s="252" t="s">
        <v>1</v>
      </c>
      <c r="D13" s="141">
        <f>経費内訳書!G25</f>
        <v>72000</v>
      </c>
      <c r="E13" s="122" t="s">
        <v>235</v>
      </c>
      <c r="F13" s="118"/>
    </row>
    <row r="14" spans="1:6" s="232" customFormat="1" ht="21.9" customHeight="1" x14ac:dyDescent="0.2">
      <c r="A14" s="250" t="s">
        <v>225</v>
      </c>
      <c r="B14" s="253" t="s">
        <v>1</v>
      </c>
      <c r="C14" s="253"/>
      <c r="D14" s="254">
        <f>D9+D10+D11+D12+D13</f>
        <v>8969394</v>
      </c>
      <c r="E14" s="249"/>
      <c r="F14" s="118"/>
    </row>
    <row r="15" spans="1:6" s="232" customFormat="1" ht="21.9" customHeight="1" x14ac:dyDescent="0.2">
      <c r="A15" s="322" t="s">
        <v>236</v>
      </c>
      <c r="B15" s="260" t="s">
        <v>237</v>
      </c>
      <c r="C15" s="261"/>
      <c r="D15" s="265">
        <f>経費内訳書!G36</f>
        <v>1014960</v>
      </c>
      <c r="E15" s="262" t="s">
        <v>240</v>
      </c>
      <c r="F15" s="118"/>
    </row>
    <row r="16" spans="1:6" s="232" customFormat="1" ht="21.9" customHeight="1" x14ac:dyDescent="0.2">
      <c r="A16" s="323"/>
      <c r="B16" s="255" t="s">
        <v>238</v>
      </c>
      <c r="C16" s="256"/>
      <c r="D16" s="230">
        <f>経費内訳書!G42</f>
        <v>813540</v>
      </c>
      <c r="E16" s="124" t="s">
        <v>241</v>
      </c>
      <c r="F16" s="118"/>
    </row>
    <row r="17" spans="1:6" s="232" customFormat="1" ht="21.9" customHeight="1" x14ac:dyDescent="0.2">
      <c r="A17" s="324"/>
      <c r="B17" s="263" t="s">
        <v>239</v>
      </c>
      <c r="C17" s="264"/>
      <c r="D17" s="266">
        <f>経費内訳書!G47</f>
        <v>600000</v>
      </c>
      <c r="E17" s="227" t="s">
        <v>242</v>
      </c>
      <c r="F17" s="118"/>
    </row>
    <row r="18" spans="1:6" ht="21.9" customHeight="1" x14ac:dyDescent="0.2">
      <c r="A18" s="257" t="s">
        <v>225</v>
      </c>
      <c r="B18" s="236" t="s">
        <v>1</v>
      </c>
      <c r="C18" s="258"/>
      <c r="D18" s="259">
        <f>D15+D16+D17</f>
        <v>2428500</v>
      </c>
      <c r="E18" s="237" t="s">
        <v>121</v>
      </c>
    </row>
    <row r="19" spans="1:6" s="210" customFormat="1" ht="21.9" customHeight="1" x14ac:dyDescent="0.2">
      <c r="A19" s="267" t="s">
        <v>243</v>
      </c>
      <c r="B19" s="228" t="s">
        <v>213</v>
      </c>
      <c r="C19" s="228"/>
      <c r="D19" s="226">
        <f>経費内訳書!G54</f>
        <v>5150000</v>
      </c>
      <c r="E19" s="229" t="s">
        <v>216</v>
      </c>
      <c r="F19" s="118"/>
    </row>
    <row r="20" spans="1:6" ht="21.9" customHeight="1" x14ac:dyDescent="0.2">
      <c r="A20" s="267"/>
      <c r="B20" s="123" t="s">
        <v>21</v>
      </c>
      <c r="C20" s="123"/>
      <c r="D20" s="140">
        <f>経費内訳書!G64</f>
        <v>3000000</v>
      </c>
      <c r="E20" s="124" t="s">
        <v>217</v>
      </c>
    </row>
    <row r="21" spans="1:6" ht="21.9" customHeight="1" x14ac:dyDescent="0.2">
      <c r="A21" s="267"/>
      <c r="B21" s="121" t="s">
        <v>19</v>
      </c>
      <c r="C21" s="121"/>
      <c r="D21" s="141">
        <f>経費内訳書!G68</f>
        <v>1000000</v>
      </c>
      <c r="E21" s="122" t="s">
        <v>218</v>
      </c>
    </row>
    <row r="22" spans="1:6" ht="21.9" customHeight="1" x14ac:dyDescent="0.2">
      <c r="A22" s="267"/>
      <c r="B22" s="123" t="s">
        <v>8</v>
      </c>
      <c r="C22" s="123"/>
      <c r="D22" s="140">
        <f>経費内訳書!G75</f>
        <v>1216080</v>
      </c>
      <c r="E22" s="124" t="s">
        <v>155</v>
      </c>
    </row>
    <row r="23" spans="1:6" ht="21.9" customHeight="1" x14ac:dyDescent="0.2">
      <c r="A23" s="267"/>
      <c r="B23" s="123" t="s">
        <v>214</v>
      </c>
      <c r="C23" s="123"/>
      <c r="D23" s="140">
        <f>経費内訳書!G80</f>
        <v>1110798</v>
      </c>
      <c r="E23" s="124" t="s">
        <v>219</v>
      </c>
    </row>
    <row r="24" spans="1:6" ht="21.9" customHeight="1" x14ac:dyDescent="0.2">
      <c r="A24" s="267"/>
      <c r="B24" s="123" t="s">
        <v>215</v>
      </c>
      <c r="C24" s="123"/>
      <c r="D24" s="140">
        <f>経費内訳書!G86</f>
        <v>1680000</v>
      </c>
      <c r="E24" s="124" t="s">
        <v>114</v>
      </c>
    </row>
    <row r="25" spans="1:6" ht="21.9" customHeight="1" x14ac:dyDescent="0.2">
      <c r="A25" s="267"/>
      <c r="B25" s="123" t="s">
        <v>223</v>
      </c>
      <c r="C25" s="123"/>
      <c r="D25" s="140">
        <f>経費内訳書!G86</f>
        <v>1680000</v>
      </c>
      <c r="E25" s="124" t="s">
        <v>89</v>
      </c>
    </row>
    <row r="26" spans="1:6" s="232" customFormat="1" ht="21.9" customHeight="1" x14ac:dyDescent="0.2">
      <c r="A26" s="268"/>
      <c r="B26" s="269" t="s">
        <v>204</v>
      </c>
      <c r="C26" s="269"/>
      <c r="D26" s="270">
        <f>経費内訳書!G90</f>
        <v>639550</v>
      </c>
      <c r="E26" s="271" t="s">
        <v>220</v>
      </c>
      <c r="F26" s="118"/>
    </row>
    <row r="27" spans="1:6" ht="21.9" customHeight="1" x14ac:dyDescent="0.2">
      <c r="A27" s="257" t="s">
        <v>225</v>
      </c>
      <c r="B27" s="236" t="s">
        <v>1</v>
      </c>
      <c r="C27" s="258"/>
      <c r="D27" s="259">
        <f>D19+D20+D21+D22+D23+D24+D25+D26</f>
        <v>15476428</v>
      </c>
      <c r="E27" s="229" t="s">
        <v>1</v>
      </c>
    </row>
    <row r="28" spans="1:6" ht="21.9" hidden="1" customHeight="1" x14ac:dyDescent="0.2">
      <c r="A28" s="120"/>
      <c r="B28" s="123" t="s">
        <v>1</v>
      </c>
      <c r="C28" s="123"/>
      <c r="D28" s="230" t="s">
        <v>210</v>
      </c>
      <c r="E28" s="124" t="s">
        <v>1</v>
      </c>
    </row>
    <row r="29" spans="1:6" ht="21.9" hidden="1" customHeight="1" x14ac:dyDescent="0.2">
      <c r="A29" s="120"/>
      <c r="B29" s="123" t="s">
        <v>1</v>
      </c>
      <c r="C29" s="123"/>
      <c r="D29" s="230" t="s">
        <v>210</v>
      </c>
      <c r="E29" s="124" t="s">
        <v>1</v>
      </c>
    </row>
    <row r="30" spans="1:6" ht="21.9" hidden="1" customHeight="1" x14ac:dyDescent="0.2">
      <c r="A30" s="120"/>
      <c r="B30" s="123" t="s">
        <v>1</v>
      </c>
      <c r="C30" s="123"/>
      <c r="D30" s="230" t="s">
        <v>210</v>
      </c>
      <c r="E30" s="124" t="s">
        <v>1</v>
      </c>
    </row>
    <row r="31" spans="1:6" ht="21.9" hidden="1" customHeight="1" x14ac:dyDescent="0.2">
      <c r="A31" s="120"/>
      <c r="B31" s="121"/>
      <c r="C31" s="121"/>
      <c r="D31" s="141"/>
      <c r="E31" s="122"/>
    </row>
    <row r="32" spans="1:6" ht="21.9" customHeight="1" thickBot="1" x14ac:dyDescent="0.25">
      <c r="A32" s="146" t="s">
        <v>221</v>
      </c>
      <c r="B32" s="147" t="s">
        <v>115</v>
      </c>
      <c r="C32" s="147"/>
      <c r="D32" s="149">
        <f>ROUNDDOWN(D36*0.3,0)</f>
        <v>8392077</v>
      </c>
      <c r="E32" s="148"/>
    </row>
    <row r="33" spans="1:6" s="128" customFormat="1" ht="21.9" customHeight="1" thickTop="1" x14ac:dyDescent="0.2">
      <c r="A33" s="76" t="s">
        <v>9</v>
      </c>
      <c r="B33" s="77"/>
      <c r="C33" s="77"/>
      <c r="D33" s="125">
        <f>D8+D14+D18+D27+D32</f>
        <v>36365670</v>
      </c>
      <c r="E33" s="126"/>
      <c r="F33" s="127"/>
    </row>
    <row r="36" spans="1:6" x14ac:dyDescent="0.2">
      <c r="D36" s="117">
        <f>SUM(D8+D14+D18+D27)</f>
        <v>27973593</v>
      </c>
    </row>
  </sheetData>
  <mergeCells count="5">
    <mergeCell ref="A2:D2"/>
    <mergeCell ref="A3:D3"/>
    <mergeCell ref="A6:A7"/>
    <mergeCell ref="A9:A13"/>
    <mergeCell ref="A15:A17"/>
  </mergeCells>
  <phoneticPr fontId="3"/>
  <pageMargins left="0.55118110236220474" right="0.35433070866141736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9"/>
  </sheetPr>
  <dimension ref="A1:K94"/>
  <sheetViews>
    <sheetView view="pageBreakPreview" topLeftCell="A78" zoomScaleNormal="100" zoomScaleSheetLayoutView="100" workbookViewId="0">
      <selection activeCell="B84" sqref="B84:B85"/>
    </sheetView>
  </sheetViews>
  <sheetFormatPr defaultColWidth="9" defaultRowHeight="13.2" x14ac:dyDescent="0.2"/>
  <cols>
    <col min="1" max="1" width="17" style="82" customWidth="1"/>
    <col min="2" max="2" width="17.109375" style="82" customWidth="1"/>
    <col min="3" max="3" width="35.21875" style="82" customWidth="1"/>
    <col min="4" max="4" width="5" style="82" customWidth="1"/>
    <col min="5" max="5" width="4.21875" style="82" customWidth="1"/>
    <col min="6" max="6" width="9.6640625" style="83" customWidth="1"/>
    <col min="7" max="7" width="14" style="83" bestFit="1" customWidth="1"/>
    <col min="8" max="8" width="12.6640625" style="282" customWidth="1"/>
    <col min="9" max="9" width="14.44140625" style="282" customWidth="1"/>
    <col min="10" max="10" width="26.21875" style="282" customWidth="1"/>
    <col min="11" max="11" width="3.88671875" style="82" customWidth="1"/>
    <col min="12" max="12" width="10.21875" style="82" bestFit="1" customWidth="1"/>
    <col min="13" max="16384" width="9" style="82"/>
  </cols>
  <sheetData>
    <row r="1" spans="1:11" x14ac:dyDescent="0.2">
      <c r="A1" s="82" t="str">
        <f>各分野詳細!A2</f>
        <v>高性能汎用計算機高度利用事業</v>
      </c>
    </row>
    <row r="2" spans="1:11" x14ac:dyDescent="0.2">
      <c r="A2" s="82" t="str">
        <f>各分野詳細!A3</f>
        <v>「  ○○○○・・・・」（令和  年度）　経費計画</v>
      </c>
    </row>
    <row r="4" spans="1:11" ht="16.2" x14ac:dyDescent="0.2">
      <c r="A4" s="365" t="s">
        <v>10</v>
      </c>
      <c r="B4" s="365"/>
      <c r="C4" s="365"/>
      <c r="D4" s="365"/>
      <c r="E4" s="365"/>
      <c r="F4" s="365"/>
      <c r="G4" s="365"/>
      <c r="H4" s="365"/>
      <c r="I4" s="365"/>
      <c r="J4" s="366"/>
    </row>
    <row r="5" spans="1:11" ht="13.8" thickBot="1" x14ac:dyDescent="0.25">
      <c r="D5" s="84"/>
      <c r="E5" s="84"/>
      <c r="H5" s="373"/>
      <c r="I5" s="373"/>
      <c r="J5" s="283" t="s">
        <v>18</v>
      </c>
    </row>
    <row r="6" spans="1:11" ht="33" customHeight="1" thickBot="1" x14ac:dyDescent="0.25">
      <c r="A6" s="201" t="s">
        <v>159</v>
      </c>
      <c r="B6" s="202" t="s">
        <v>161</v>
      </c>
      <c r="C6" s="85" t="s">
        <v>11</v>
      </c>
      <c r="D6" s="374" t="s">
        <v>3</v>
      </c>
      <c r="E6" s="374"/>
      <c r="F6" s="86" t="s">
        <v>12</v>
      </c>
      <c r="G6" s="86" t="s">
        <v>4</v>
      </c>
      <c r="H6" s="375" t="s">
        <v>5</v>
      </c>
      <c r="I6" s="376"/>
      <c r="J6" s="87" t="s">
        <v>13</v>
      </c>
      <c r="K6" s="88"/>
    </row>
    <row r="7" spans="1:11" ht="33" hidden="1" customHeight="1" thickBot="1" x14ac:dyDescent="0.25">
      <c r="A7" s="89"/>
      <c r="B7" s="92"/>
      <c r="C7" s="90"/>
      <c r="D7" s="91"/>
      <c r="E7" s="92"/>
      <c r="F7" s="93"/>
      <c r="G7" s="93"/>
      <c r="H7" s="300"/>
      <c r="I7" s="301"/>
      <c r="J7" s="284"/>
      <c r="K7" s="88"/>
    </row>
    <row r="8" spans="1:11" ht="31.5" customHeight="1" x14ac:dyDescent="0.2">
      <c r="A8" s="378" t="s">
        <v>162</v>
      </c>
      <c r="B8" s="377" t="s">
        <v>14</v>
      </c>
      <c r="C8" s="67" t="s">
        <v>146</v>
      </c>
      <c r="D8" s="97">
        <v>1</v>
      </c>
      <c r="E8" s="142" t="s">
        <v>81</v>
      </c>
      <c r="F8" s="99">
        <v>1000000</v>
      </c>
      <c r="G8" s="99">
        <f>D8*F8</f>
        <v>1000000</v>
      </c>
      <c r="H8" s="331"/>
      <c r="I8" s="338"/>
      <c r="J8" s="279" t="s">
        <v>246</v>
      </c>
      <c r="K8" s="88"/>
    </row>
    <row r="9" spans="1:11" ht="31.5" customHeight="1" x14ac:dyDescent="0.2">
      <c r="A9" s="378"/>
      <c r="B9" s="377"/>
      <c r="C9" s="67"/>
      <c r="D9" s="211"/>
      <c r="E9" s="142"/>
      <c r="F9" s="99">
        <v>0</v>
      </c>
      <c r="G9" s="99">
        <f t="shared" ref="G9:G10" si="0">D9*F9</f>
        <v>0</v>
      </c>
      <c r="H9" s="274"/>
      <c r="I9" s="302"/>
      <c r="J9" s="279"/>
      <c r="K9" s="88"/>
    </row>
    <row r="10" spans="1:11" ht="31.5" customHeight="1" thickBot="1" x14ac:dyDescent="0.25">
      <c r="A10" s="378"/>
      <c r="B10" s="377"/>
      <c r="C10" s="67"/>
      <c r="D10" s="211">
        <v>0</v>
      </c>
      <c r="E10" s="98"/>
      <c r="F10" s="99">
        <v>0</v>
      </c>
      <c r="G10" s="99">
        <f t="shared" si="0"/>
        <v>0</v>
      </c>
      <c r="H10" s="331"/>
      <c r="I10" s="338"/>
      <c r="J10" s="279"/>
      <c r="K10" s="88"/>
    </row>
    <row r="11" spans="1:11" ht="31.5" customHeight="1" thickTop="1" thickBot="1" x14ac:dyDescent="0.25">
      <c r="A11" s="378"/>
      <c r="B11" s="325" t="s">
        <v>15</v>
      </c>
      <c r="C11" s="326"/>
      <c r="D11" s="204"/>
      <c r="E11" s="204"/>
      <c r="F11" s="205"/>
      <c r="G11" s="206">
        <f>SUM(G8:G10)</f>
        <v>1000000</v>
      </c>
      <c r="H11" s="303"/>
      <c r="I11" s="304"/>
      <c r="J11" s="285"/>
      <c r="K11" s="88"/>
    </row>
    <row r="12" spans="1:11" ht="31.5" customHeight="1" x14ac:dyDescent="0.2">
      <c r="A12" s="378"/>
      <c r="B12" s="329" t="s">
        <v>20</v>
      </c>
      <c r="C12" s="66" t="s">
        <v>147</v>
      </c>
      <c r="D12" s="71">
        <v>1</v>
      </c>
      <c r="E12" s="143" t="s">
        <v>81</v>
      </c>
      <c r="F12" s="138">
        <v>30000</v>
      </c>
      <c r="G12" s="138">
        <f>D12*F12</f>
        <v>30000</v>
      </c>
      <c r="H12" s="368"/>
      <c r="I12" s="357"/>
      <c r="J12" s="286"/>
      <c r="K12" s="88"/>
    </row>
    <row r="13" spans="1:11" ht="31.5" customHeight="1" x14ac:dyDescent="0.2">
      <c r="A13" s="378"/>
      <c r="B13" s="360"/>
      <c r="C13" s="67" t="s">
        <v>148</v>
      </c>
      <c r="D13" s="73">
        <v>1</v>
      </c>
      <c r="E13" s="144" t="s">
        <v>85</v>
      </c>
      <c r="F13" s="69">
        <v>60000</v>
      </c>
      <c r="G13" s="68">
        <f>D13*F13</f>
        <v>60000</v>
      </c>
      <c r="H13" s="370"/>
      <c r="I13" s="338"/>
      <c r="J13" s="279"/>
      <c r="K13" s="88"/>
    </row>
    <row r="14" spans="1:11" ht="31.5" customHeight="1" x14ac:dyDescent="0.2">
      <c r="A14" s="378"/>
      <c r="B14" s="360"/>
      <c r="C14" s="67" t="s">
        <v>149</v>
      </c>
      <c r="D14" s="72">
        <v>1</v>
      </c>
      <c r="E14" s="145" t="s">
        <v>81</v>
      </c>
      <c r="F14" s="69">
        <v>9271</v>
      </c>
      <c r="G14" s="68">
        <f>D14*F14</f>
        <v>9271</v>
      </c>
      <c r="H14" s="370"/>
      <c r="I14" s="338"/>
      <c r="J14" s="279"/>
      <c r="K14" s="88"/>
    </row>
    <row r="15" spans="1:11" ht="31.5" customHeight="1" x14ac:dyDescent="0.2">
      <c r="A15" s="378"/>
      <c r="B15" s="360"/>
      <c r="C15" s="67"/>
      <c r="D15" s="72"/>
      <c r="E15" s="145"/>
      <c r="F15" s="131">
        <v>0</v>
      </c>
      <c r="G15" s="131">
        <f>D15*F15</f>
        <v>0</v>
      </c>
      <c r="H15" s="370"/>
      <c r="I15" s="338"/>
      <c r="J15" s="279"/>
      <c r="K15" s="88"/>
    </row>
    <row r="16" spans="1:11" ht="31.5" customHeight="1" thickBot="1" x14ac:dyDescent="0.25">
      <c r="A16" s="378"/>
      <c r="B16" s="330"/>
      <c r="C16" s="70"/>
      <c r="D16" s="72"/>
      <c r="E16" s="145"/>
      <c r="F16" s="69">
        <v>0</v>
      </c>
      <c r="G16" s="69">
        <f>D16*F16</f>
        <v>0</v>
      </c>
      <c r="H16" s="371"/>
      <c r="I16" s="372"/>
      <c r="J16" s="287"/>
      <c r="K16" s="88"/>
    </row>
    <row r="17" spans="1:11" ht="31.5" customHeight="1" thickTop="1" thickBot="1" x14ac:dyDescent="0.25">
      <c r="A17" s="379"/>
      <c r="B17" s="325" t="s">
        <v>15</v>
      </c>
      <c r="C17" s="326"/>
      <c r="D17" s="207"/>
      <c r="E17" s="208" t="s">
        <v>1</v>
      </c>
      <c r="F17" s="206"/>
      <c r="G17" s="206">
        <f>SUM(G12:G16)</f>
        <v>99271</v>
      </c>
      <c r="H17" s="327"/>
      <c r="I17" s="328"/>
      <c r="J17" s="285"/>
      <c r="K17" s="88"/>
    </row>
    <row r="18" spans="1:11" ht="31.5" customHeight="1" x14ac:dyDescent="0.2">
      <c r="A18" s="391" t="s">
        <v>164</v>
      </c>
      <c r="B18" s="329" t="s">
        <v>163</v>
      </c>
      <c r="C18" s="114" t="s">
        <v>166</v>
      </c>
      <c r="D18" s="112">
        <v>1</v>
      </c>
      <c r="E18" s="130" t="s">
        <v>170</v>
      </c>
      <c r="F18" s="113"/>
      <c r="G18" s="113">
        <f>人件費!AB17</f>
        <v>6208654</v>
      </c>
      <c r="H18" s="203"/>
      <c r="I18" s="305"/>
      <c r="J18" s="288"/>
      <c r="K18" s="88"/>
    </row>
    <row r="19" spans="1:11" ht="31.5" customHeight="1" x14ac:dyDescent="0.2">
      <c r="A19" s="378"/>
      <c r="B19" s="360"/>
      <c r="C19" s="67" t="s">
        <v>167</v>
      </c>
      <c r="D19" s="97">
        <v>2</v>
      </c>
      <c r="E19" s="105" t="s">
        <v>171</v>
      </c>
      <c r="F19" s="99"/>
      <c r="G19" s="99">
        <f>人件費!AB18</f>
        <v>2688740</v>
      </c>
      <c r="H19" s="272"/>
      <c r="I19" s="306"/>
      <c r="J19" s="279"/>
      <c r="K19" s="104"/>
    </row>
    <row r="20" spans="1:11" ht="31.5" customHeight="1" x14ac:dyDescent="0.2">
      <c r="A20" s="378"/>
      <c r="B20" s="360"/>
      <c r="C20" s="67" t="s">
        <v>168</v>
      </c>
      <c r="D20" s="97"/>
      <c r="E20" s="130" t="s">
        <v>170</v>
      </c>
      <c r="F20" s="99"/>
      <c r="G20" s="99">
        <v>0</v>
      </c>
      <c r="H20" s="272"/>
      <c r="I20" s="306"/>
      <c r="J20" s="279"/>
      <c r="K20" s="104"/>
    </row>
    <row r="21" spans="1:11" ht="31.5" customHeight="1" thickBot="1" x14ac:dyDescent="0.25">
      <c r="A21" s="378"/>
      <c r="B21" s="360"/>
      <c r="C21" s="67" t="s">
        <v>169</v>
      </c>
      <c r="D21" s="200"/>
      <c r="E21" s="105" t="s">
        <v>171</v>
      </c>
      <c r="F21" s="99"/>
      <c r="G21" s="99">
        <v>0</v>
      </c>
      <c r="H21" s="272"/>
      <c r="I21" s="306"/>
      <c r="J21" s="279"/>
      <c r="K21" s="104"/>
    </row>
    <row r="22" spans="1:11" ht="31.5" customHeight="1" thickTop="1" thickBot="1" x14ac:dyDescent="0.25">
      <c r="A22" s="378"/>
      <c r="B22" s="325" t="s">
        <v>15</v>
      </c>
      <c r="C22" s="326"/>
      <c r="D22" s="207"/>
      <c r="E22" s="208" t="s">
        <v>1</v>
      </c>
      <c r="F22" s="206"/>
      <c r="G22" s="206">
        <f>SUM(G18:G21)</f>
        <v>8897394</v>
      </c>
      <c r="H22" s="327"/>
      <c r="I22" s="328"/>
      <c r="J22" s="285"/>
      <c r="K22" s="104"/>
    </row>
    <row r="23" spans="1:11" ht="31.5" customHeight="1" x14ac:dyDescent="0.2">
      <c r="A23" s="378"/>
      <c r="B23" s="360" t="s">
        <v>165</v>
      </c>
      <c r="C23" s="67" t="s">
        <v>84</v>
      </c>
      <c r="D23" s="200">
        <v>2</v>
      </c>
      <c r="E23" s="98" t="s">
        <v>16</v>
      </c>
      <c r="F23" s="99">
        <v>36000</v>
      </c>
      <c r="G23" s="99">
        <f>D23*F23</f>
        <v>72000</v>
      </c>
      <c r="H23" s="356" t="s">
        <v>103</v>
      </c>
      <c r="I23" s="357"/>
      <c r="J23" s="289" t="s">
        <v>222</v>
      </c>
      <c r="K23" s="104"/>
    </row>
    <row r="24" spans="1:11" ht="31.5" customHeight="1" thickBot="1" x14ac:dyDescent="0.25">
      <c r="A24" s="378"/>
      <c r="B24" s="330"/>
      <c r="C24" s="67"/>
      <c r="D24" s="97"/>
      <c r="E24" s="105"/>
      <c r="F24" s="99"/>
      <c r="G24" s="99">
        <f>D24*F24</f>
        <v>0</v>
      </c>
      <c r="H24" s="358"/>
      <c r="I24" s="369"/>
      <c r="J24" s="279"/>
      <c r="K24" s="104"/>
    </row>
    <row r="25" spans="1:11" ht="31.5" customHeight="1" thickTop="1" thickBot="1" x14ac:dyDescent="0.25">
      <c r="A25" s="379"/>
      <c r="B25" s="325" t="s">
        <v>15</v>
      </c>
      <c r="C25" s="326"/>
      <c r="D25" s="207"/>
      <c r="E25" s="208" t="s">
        <v>1</v>
      </c>
      <c r="F25" s="206"/>
      <c r="G25" s="206">
        <f>SUM(G23:G24)</f>
        <v>72000</v>
      </c>
      <c r="H25" s="327"/>
      <c r="I25" s="328"/>
      <c r="J25" s="285"/>
      <c r="K25" s="104"/>
    </row>
    <row r="26" spans="1:11" ht="33.75" customHeight="1" x14ac:dyDescent="0.2">
      <c r="A26" s="394" t="s">
        <v>172</v>
      </c>
      <c r="B26" s="392" t="s">
        <v>7</v>
      </c>
      <c r="C26" s="280" t="s">
        <v>247</v>
      </c>
      <c r="D26" s="97">
        <v>2</v>
      </c>
      <c r="E26" s="142" t="s">
        <v>82</v>
      </c>
      <c r="F26" s="99">
        <v>87480</v>
      </c>
      <c r="G26" s="99">
        <f>D26*F26</f>
        <v>174960</v>
      </c>
      <c r="H26" s="298" t="s">
        <v>176</v>
      </c>
      <c r="I26" s="307"/>
      <c r="J26" s="286" t="s">
        <v>90</v>
      </c>
      <c r="K26" s="88"/>
    </row>
    <row r="27" spans="1:11" ht="33.75" customHeight="1" x14ac:dyDescent="0.2">
      <c r="A27" s="395"/>
      <c r="B27" s="393"/>
      <c r="C27" s="281" t="s">
        <v>173</v>
      </c>
      <c r="D27" s="97">
        <v>4</v>
      </c>
      <c r="E27" s="142" t="s">
        <v>82</v>
      </c>
      <c r="F27" s="99">
        <v>80000</v>
      </c>
      <c r="G27" s="99">
        <f t="shared" ref="G27:G35" si="1">D27*F27</f>
        <v>320000</v>
      </c>
      <c r="H27" s="299" t="s">
        <v>102</v>
      </c>
      <c r="I27" s="308"/>
      <c r="J27" s="279" t="s">
        <v>90</v>
      </c>
      <c r="K27" s="88"/>
    </row>
    <row r="28" spans="1:11" ht="33.75" customHeight="1" x14ac:dyDescent="0.2">
      <c r="A28" s="395"/>
      <c r="B28" s="393"/>
      <c r="C28" s="281" t="s">
        <v>174</v>
      </c>
      <c r="D28" s="97">
        <v>2</v>
      </c>
      <c r="E28" s="142" t="s">
        <v>82</v>
      </c>
      <c r="F28" s="99">
        <v>85000</v>
      </c>
      <c r="G28" s="99">
        <f t="shared" si="1"/>
        <v>170000</v>
      </c>
      <c r="H28" s="299" t="s">
        <v>102</v>
      </c>
      <c r="I28" s="308"/>
      <c r="J28" s="279" t="s">
        <v>90</v>
      </c>
      <c r="K28" s="88"/>
    </row>
    <row r="29" spans="1:11" ht="33.75" customHeight="1" x14ac:dyDescent="0.2">
      <c r="A29" s="395"/>
      <c r="B29" s="393"/>
      <c r="C29" s="281" t="s">
        <v>175</v>
      </c>
      <c r="D29" s="97">
        <v>7</v>
      </c>
      <c r="E29" s="142" t="s">
        <v>82</v>
      </c>
      <c r="F29" s="99">
        <v>50000</v>
      </c>
      <c r="G29" s="99">
        <f t="shared" si="1"/>
        <v>350000</v>
      </c>
      <c r="H29" s="299" t="s">
        <v>139</v>
      </c>
      <c r="I29" s="308"/>
      <c r="J29" s="279" t="s">
        <v>90</v>
      </c>
      <c r="K29" s="88"/>
    </row>
    <row r="30" spans="1:11" ht="33.75" customHeight="1" x14ac:dyDescent="0.2">
      <c r="A30" s="395"/>
      <c r="B30" s="393"/>
      <c r="C30" s="281"/>
      <c r="D30" s="97"/>
      <c r="E30" s="98"/>
      <c r="F30" s="99"/>
      <c r="G30" s="99">
        <f t="shared" si="1"/>
        <v>0</v>
      </c>
      <c r="H30" s="299"/>
      <c r="I30" s="308"/>
      <c r="J30" s="279"/>
      <c r="K30" s="88"/>
    </row>
    <row r="31" spans="1:11" ht="33.75" customHeight="1" x14ac:dyDescent="0.2">
      <c r="A31" s="395"/>
      <c r="B31" s="393"/>
      <c r="C31" s="281"/>
      <c r="D31" s="211"/>
      <c r="E31" s="98"/>
      <c r="F31" s="99"/>
      <c r="G31" s="99">
        <f t="shared" si="1"/>
        <v>0</v>
      </c>
      <c r="H31" s="299"/>
      <c r="I31" s="308"/>
      <c r="J31" s="279"/>
      <c r="K31" s="88"/>
    </row>
    <row r="32" spans="1:11" ht="33.75" customHeight="1" x14ac:dyDescent="0.2">
      <c r="A32" s="395"/>
      <c r="B32" s="343"/>
      <c r="C32" s="281"/>
      <c r="D32" s="211"/>
      <c r="E32" s="98"/>
      <c r="F32" s="99"/>
      <c r="G32" s="99">
        <f t="shared" si="1"/>
        <v>0</v>
      </c>
      <c r="H32" s="299"/>
      <c r="I32" s="308"/>
      <c r="J32" s="279"/>
      <c r="K32" s="88"/>
    </row>
    <row r="33" spans="1:11" ht="33.75" customHeight="1" thickBot="1" x14ac:dyDescent="0.25">
      <c r="A33" s="395"/>
      <c r="B33" s="343"/>
      <c r="C33" s="281"/>
      <c r="D33" s="211"/>
      <c r="E33" s="98"/>
      <c r="F33" s="99"/>
      <c r="G33" s="99">
        <f t="shared" si="1"/>
        <v>0</v>
      </c>
      <c r="H33" s="299"/>
      <c r="I33" s="308"/>
      <c r="J33" s="279"/>
      <c r="K33" s="88"/>
    </row>
    <row r="34" spans="1:11" ht="33.75" hidden="1" customHeight="1" x14ac:dyDescent="0.2">
      <c r="A34" s="395"/>
      <c r="B34" s="343"/>
      <c r="C34" s="67"/>
      <c r="D34" s="97"/>
      <c r="E34" s="98" t="s">
        <v>192</v>
      </c>
      <c r="F34" s="99"/>
      <c r="G34" s="99">
        <f t="shared" si="1"/>
        <v>0</v>
      </c>
      <c r="H34" s="299"/>
      <c r="I34" s="308"/>
      <c r="J34" s="279"/>
      <c r="K34" s="88"/>
    </row>
    <row r="35" spans="1:11" ht="35.25" hidden="1" customHeight="1" thickBot="1" x14ac:dyDescent="0.25">
      <c r="A35" s="395"/>
      <c r="B35" s="343"/>
      <c r="C35" s="67"/>
      <c r="D35" s="97"/>
      <c r="E35" s="98" t="s">
        <v>192</v>
      </c>
      <c r="F35" s="99"/>
      <c r="G35" s="99">
        <f t="shared" si="1"/>
        <v>0</v>
      </c>
      <c r="H35" s="309"/>
      <c r="I35" s="310"/>
      <c r="J35" s="279"/>
      <c r="K35" s="88"/>
    </row>
    <row r="36" spans="1:11" ht="31.5" customHeight="1" thickTop="1" thickBot="1" x14ac:dyDescent="0.25">
      <c r="A36" s="395"/>
      <c r="B36" s="325" t="s">
        <v>15</v>
      </c>
      <c r="C36" s="326"/>
      <c r="D36" s="207"/>
      <c r="E36" s="208" t="s">
        <v>1</v>
      </c>
      <c r="F36" s="206"/>
      <c r="G36" s="206">
        <f>SUM(G26:G35)</f>
        <v>1014960</v>
      </c>
      <c r="H36" s="327"/>
      <c r="I36" s="328"/>
      <c r="J36" s="285"/>
      <c r="K36" s="88"/>
    </row>
    <row r="37" spans="1:11" ht="31.5" customHeight="1" x14ac:dyDescent="0.2">
      <c r="A37" s="395"/>
      <c r="B37" s="329" t="s">
        <v>177</v>
      </c>
      <c r="C37" s="106" t="s">
        <v>179</v>
      </c>
      <c r="D37" s="107">
        <v>2</v>
      </c>
      <c r="E37" s="215" t="s">
        <v>95</v>
      </c>
      <c r="F37" s="108">
        <v>406770</v>
      </c>
      <c r="G37" s="96">
        <f>D37*F37</f>
        <v>813540</v>
      </c>
      <c r="H37" s="380" t="s">
        <v>1</v>
      </c>
      <c r="I37" s="357"/>
      <c r="J37" s="286" t="s">
        <v>90</v>
      </c>
      <c r="K37" s="88"/>
    </row>
    <row r="38" spans="1:11" ht="31.5" customHeight="1" x14ac:dyDescent="0.2">
      <c r="A38" s="395"/>
      <c r="B38" s="360"/>
      <c r="C38" s="81"/>
      <c r="D38" s="109"/>
      <c r="E38" s="209" t="s">
        <v>95</v>
      </c>
      <c r="F38" s="110"/>
      <c r="G38" s="99">
        <f>D38*F38</f>
        <v>0</v>
      </c>
      <c r="H38" s="367"/>
      <c r="I38" s="349"/>
      <c r="J38" s="279"/>
      <c r="K38" s="88"/>
    </row>
    <row r="39" spans="1:11" ht="31.5" customHeight="1" x14ac:dyDescent="0.2">
      <c r="A39" s="395"/>
      <c r="B39" s="360"/>
      <c r="C39" s="67"/>
      <c r="D39" s="97"/>
      <c r="E39" s="209" t="s">
        <v>95</v>
      </c>
      <c r="F39" s="99"/>
      <c r="G39" s="99">
        <f>D39*F39</f>
        <v>0</v>
      </c>
      <c r="H39" s="331"/>
      <c r="I39" s="338"/>
      <c r="J39" s="279"/>
      <c r="K39" s="88"/>
    </row>
    <row r="40" spans="1:11" ht="31.5" customHeight="1" x14ac:dyDescent="0.2">
      <c r="A40" s="395"/>
      <c r="B40" s="360"/>
      <c r="C40" s="67"/>
      <c r="D40" s="97"/>
      <c r="E40" s="209" t="s">
        <v>95</v>
      </c>
      <c r="F40" s="99"/>
      <c r="G40" s="99"/>
      <c r="H40" s="272"/>
      <c r="I40" s="311"/>
      <c r="J40" s="279"/>
      <c r="K40" s="88"/>
    </row>
    <row r="41" spans="1:11" ht="31.5" customHeight="1" thickBot="1" x14ac:dyDescent="0.25">
      <c r="A41" s="395"/>
      <c r="B41" s="330"/>
      <c r="C41" s="67"/>
      <c r="D41" s="97"/>
      <c r="E41" s="216" t="s">
        <v>95</v>
      </c>
      <c r="F41" s="99"/>
      <c r="G41" s="99">
        <f>D41*F41</f>
        <v>0</v>
      </c>
      <c r="H41" s="273"/>
      <c r="I41" s="312"/>
      <c r="J41" s="279"/>
      <c r="K41" s="88"/>
    </row>
    <row r="42" spans="1:11" ht="31.5" customHeight="1" thickTop="1" thickBot="1" x14ac:dyDescent="0.25">
      <c r="A42" s="395"/>
      <c r="B42" s="325" t="s">
        <v>15</v>
      </c>
      <c r="C42" s="326"/>
      <c r="D42" s="207"/>
      <c r="E42" s="208" t="s">
        <v>1</v>
      </c>
      <c r="F42" s="206"/>
      <c r="G42" s="206">
        <f>SUM(G37:G41)</f>
        <v>813540</v>
      </c>
      <c r="H42" s="327"/>
      <c r="I42" s="328"/>
      <c r="J42" s="285"/>
      <c r="K42" s="88"/>
    </row>
    <row r="43" spans="1:11" ht="31.5" customHeight="1" x14ac:dyDescent="0.2">
      <c r="A43" s="395"/>
      <c r="B43" s="329" t="s">
        <v>178</v>
      </c>
      <c r="C43" s="106" t="s">
        <v>180</v>
      </c>
      <c r="D43" s="97">
        <v>1</v>
      </c>
      <c r="E43" s="105" t="s">
        <v>181</v>
      </c>
      <c r="F43" s="99">
        <v>600000</v>
      </c>
      <c r="G43" s="99">
        <f>D43*F43</f>
        <v>600000</v>
      </c>
      <c r="H43" s="358"/>
      <c r="I43" s="369"/>
      <c r="J43" s="289" t="s">
        <v>191</v>
      </c>
      <c r="K43" s="88"/>
    </row>
    <row r="44" spans="1:11" ht="31.5" customHeight="1" x14ac:dyDescent="0.2">
      <c r="A44" s="395"/>
      <c r="B44" s="360"/>
      <c r="C44" s="81"/>
      <c r="D44" s="200"/>
      <c r="E44" s="105"/>
      <c r="F44" s="99"/>
      <c r="G44" s="99"/>
      <c r="H44" s="272"/>
      <c r="I44" s="306"/>
      <c r="J44" s="279"/>
      <c r="K44" s="88"/>
    </row>
    <row r="45" spans="1:11" ht="31.5" customHeight="1" x14ac:dyDescent="0.2">
      <c r="A45" s="395"/>
      <c r="B45" s="360"/>
      <c r="C45" s="67"/>
      <c r="D45" s="200"/>
      <c r="E45" s="105"/>
      <c r="F45" s="99"/>
      <c r="G45" s="99"/>
      <c r="H45" s="272"/>
      <c r="I45" s="306"/>
      <c r="J45" s="289"/>
      <c r="K45" s="88"/>
    </row>
    <row r="46" spans="1:11" ht="31.5" customHeight="1" thickBot="1" x14ac:dyDescent="0.25">
      <c r="A46" s="395"/>
      <c r="B46" s="330"/>
      <c r="C46" s="67"/>
      <c r="D46" s="97"/>
      <c r="E46" s="105"/>
      <c r="F46" s="99"/>
      <c r="G46" s="99">
        <f>D46*F46</f>
        <v>0</v>
      </c>
      <c r="H46" s="358"/>
      <c r="I46" s="369"/>
      <c r="J46" s="279"/>
      <c r="K46" s="88"/>
    </row>
    <row r="47" spans="1:11" ht="31.5" customHeight="1" thickTop="1" thickBot="1" x14ac:dyDescent="0.25">
      <c r="A47" s="396"/>
      <c r="B47" s="325" t="s">
        <v>15</v>
      </c>
      <c r="C47" s="326"/>
      <c r="D47" s="207"/>
      <c r="E47" s="208" t="s">
        <v>1</v>
      </c>
      <c r="F47" s="206"/>
      <c r="G47" s="206">
        <f>SUM(G43:G46)</f>
        <v>600000</v>
      </c>
      <c r="H47" s="327"/>
      <c r="I47" s="328"/>
      <c r="J47" s="285"/>
      <c r="K47" s="88"/>
    </row>
    <row r="48" spans="1:11" ht="31.5" customHeight="1" x14ac:dyDescent="0.2">
      <c r="A48" s="333" t="s">
        <v>182</v>
      </c>
      <c r="B48" s="329" t="s">
        <v>183</v>
      </c>
      <c r="C48" s="105" t="s">
        <v>184</v>
      </c>
      <c r="D48" s="211">
        <v>1</v>
      </c>
      <c r="E48" s="98" t="s">
        <v>81</v>
      </c>
      <c r="F48" s="99">
        <v>3000000</v>
      </c>
      <c r="G48" s="99">
        <f t="shared" ref="G48:G51" si="2">D48*F48</f>
        <v>3000000</v>
      </c>
      <c r="H48" s="356" t="s">
        <v>189</v>
      </c>
      <c r="I48" s="357"/>
      <c r="J48" s="279"/>
      <c r="K48" s="88"/>
    </row>
    <row r="49" spans="1:11" ht="31.5" customHeight="1" x14ac:dyDescent="0.2">
      <c r="A49" s="334"/>
      <c r="B49" s="360"/>
      <c r="C49" s="212" t="s">
        <v>185</v>
      </c>
      <c r="D49" s="211">
        <v>1</v>
      </c>
      <c r="E49" s="98" t="s">
        <v>81</v>
      </c>
      <c r="F49" s="99">
        <v>100000</v>
      </c>
      <c r="G49" s="99">
        <f t="shared" si="2"/>
        <v>100000</v>
      </c>
      <c r="H49" s="331" t="s">
        <v>189</v>
      </c>
      <c r="I49" s="338"/>
      <c r="J49" s="279"/>
      <c r="K49" s="88"/>
    </row>
    <row r="50" spans="1:11" ht="31.5" customHeight="1" x14ac:dyDescent="0.2">
      <c r="A50" s="334"/>
      <c r="B50" s="360"/>
      <c r="C50" s="212" t="s">
        <v>190</v>
      </c>
      <c r="D50" s="211">
        <v>1</v>
      </c>
      <c r="E50" s="98" t="s">
        <v>81</v>
      </c>
      <c r="F50" s="99">
        <v>1500000</v>
      </c>
      <c r="G50" s="99">
        <f t="shared" si="2"/>
        <v>1500000</v>
      </c>
      <c r="H50" s="363" t="s">
        <v>189</v>
      </c>
      <c r="I50" s="364"/>
      <c r="J50" s="279"/>
      <c r="K50" s="88"/>
    </row>
    <row r="51" spans="1:11" ht="31.5" customHeight="1" x14ac:dyDescent="0.2">
      <c r="A51" s="334"/>
      <c r="B51" s="360"/>
      <c r="C51" s="105" t="s">
        <v>187</v>
      </c>
      <c r="D51" s="211">
        <v>1</v>
      </c>
      <c r="E51" s="98" t="s">
        <v>81</v>
      </c>
      <c r="F51" s="99">
        <v>50000</v>
      </c>
      <c r="G51" s="99">
        <f t="shared" si="2"/>
        <v>50000</v>
      </c>
      <c r="H51" s="358" t="s">
        <v>189</v>
      </c>
      <c r="I51" s="359"/>
      <c r="J51" s="279"/>
      <c r="K51" s="88"/>
    </row>
    <row r="52" spans="1:11" ht="31.5" customHeight="1" thickBot="1" x14ac:dyDescent="0.25">
      <c r="A52" s="334"/>
      <c r="B52" s="360"/>
      <c r="C52" s="214" t="s">
        <v>188</v>
      </c>
      <c r="D52" s="211">
        <v>1</v>
      </c>
      <c r="E52" s="98" t="s">
        <v>81</v>
      </c>
      <c r="F52" s="99">
        <v>500000</v>
      </c>
      <c r="G52" s="99">
        <f>D52*F52</f>
        <v>500000</v>
      </c>
      <c r="H52" s="361" t="s">
        <v>96</v>
      </c>
      <c r="I52" s="362"/>
      <c r="J52" s="290" t="s">
        <v>248</v>
      </c>
      <c r="K52" s="88"/>
    </row>
    <row r="53" spans="1:11" ht="31.5" hidden="1" customHeight="1" thickBot="1" x14ac:dyDescent="0.25">
      <c r="A53" s="334"/>
      <c r="B53" s="330"/>
      <c r="C53" s="105"/>
      <c r="D53" s="97"/>
      <c r="E53" s="98"/>
      <c r="F53" s="99"/>
      <c r="G53" s="99">
        <f>D53*F53</f>
        <v>0</v>
      </c>
      <c r="H53" s="385"/>
      <c r="I53" s="386"/>
      <c r="J53" s="279"/>
      <c r="K53" s="88"/>
    </row>
    <row r="54" spans="1:11" ht="31.5" customHeight="1" thickTop="1" thickBot="1" x14ac:dyDescent="0.25">
      <c r="A54" s="334"/>
      <c r="B54" s="325" t="s">
        <v>15</v>
      </c>
      <c r="C54" s="326"/>
      <c r="D54" s="207"/>
      <c r="E54" s="208" t="s">
        <v>1</v>
      </c>
      <c r="F54" s="206"/>
      <c r="G54" s="206">
        <f>SUM(G48:G53)</f>
        <v>5150000</v>
      </c>
      <c r="H54" s="327"/>
      <c r="I54" s="328"/>
      <c r="J54" s="285"/>
      <c r="K54" s="88"/>
    </row>
    <row r="55" spans="1:11" ht="31.5" customHeight="1" x14ac:dyDescent="0.2">
      <c r="A55" s="334"/>
      <c r="B55" s="339" t="s">
        <v>193</v>
      </c>
      <c r="C55" s="217" t="s">
        <v>107</v>
      </c>
      <c r="D55" s="218">
        <v>1</v>
      </c>
      <c r="E55" s="219" t="s">
        <v>81</v>
      </c>
      <c r="F55" s="220">
        <v>1000000</v>
      </c>
      <c r="G55" s="220">
        <f t="shared" ref="G55:G63" si="3">D55*F55</f>
        <v>1000000</v>
      </c>
      <c r="H55" s="352" t="s">
        <v>111</v>
      </c>
      <c r="I55" s="353"/>
      <c r="J55" s="291" t="s">
        <v>86</v>
      </c>
      <c r="K55" s="88"/>
    </row>
    <row r="56" spans="1:11" ht="31.5" customHeight="1" x14ac:dyDescent="0.2">
      <c r="A56" s="334"/>
      <c r="B56" s="340"/>
      <c r="C56" s="217" t="s">
        <v>108</v>
      </c>
      <c r="D56" s="218">
        <v>1</v>
      </c>
      <c r="E56" s="219" t="s">
        <v>81</v>
      </c>
      <c r="F56" s="220">
        <v>1000000</v>
      </c>
      <c r="G56" s="220">
        <f t="shared" si="3"/>
        <v>1000000</v>
      </c>
      <c r="H56" s="354" t="s">
        <v>110</v>
      </c>
      <c r="I56" s="355"/>
      <c r="J56" s="292" t="s">
        <v>86</v>
      </c>
      <c r="K56" s="88"/>
    </row>
    <row r="57" spans="1:11" ht="31.5" customHeight="1" x14ac:dyDescent="0.2">
      <c r="A57" s="334"/>
      <c r="B57" s="340"/>
      <c r="C57" s="217" t="s">
        <v>109</v>
      </c>
      <c r="D57" s="218">
        <v>1</v>
      </c>
      <c r="E57" s="219" t="s">
        <v>81</v>
      </c>
      <c r="F57" s="220">
        <v>1000000</v>
      </c>
      <c r="G57" s="220">
        <f t="shared" si="3"/>
        <v>1000000</v>
      </c>
      <c r="H57" s="354" t="s">
        <v>110</v>
      </c>
      <c r="I57" s="355"/>
      <c r="J57" s="292" t="s">
        <v>86</v>
      </c>
      <c r="K57" s="88"/>
    </row>
    <row r="58" spans="1:11" ht="31.5" customHeight="1" x14ac:dyDescent="0.2">
      <c r="A58" s="334"/>
      <c r="B58" s="340"/>
      <c r="C58" s="217"/>
      <c r="D58" s="218"/>
      <c r="E58" s="219"/>
      <c r="F58" s="220"/>
      <c r="G58" s="220">
        <f t="shared" si="3"/>
        <v>0</v>
      </c>
      <c r="H58" s="354"/>
      <c r="I58" s="355"/>
      <c r="J58" s="292"/>
      <c r="K58" s="88"/>
    </row>
    <row r="59" spans="1:11" ht="31.5" customHeight="1" x14ac:dyDescent="0.2">
      <c r="A59" s="334"/>
      <c r="B59" s="340"/>
      <c r="C59" s="217"/>
      <c r="D59" s="218"/>
      <c r="E59" s="219"/>
      <c r="F59" s="220"/>
      <c r="G59" s="220">
        <f t="shared" si="3"/>
        <v>0</v>
      </c>
      <c r="H59" s="354"/>
      <c r="I59" s="355"/>
      <c r="J59" s="292"/>
      <c r="K59" s="88"/>
    </row>
    <row r="60" spans="1:11" ht="31.5" customHeight="1" x14ac:dyDescent="0.2">
      <c r="A60" s="334"/>
      <c r="B60" s="340"/>
      <c r="C60" s="217"/>
      <c r="D60" s="218"/>
      <c r="E60" s="219"/>
      <c r="F60" s="220"/>
      <c r="G60" s="220">
        <f t="shared" si="3"/>
        <v>0</v>
      </c>
      <c r="H60" s="275"/>
      <c r="I60" s="313"/>
      <c r="J60" s="292"/>
      <c r="K60" s="88"/>
    </row>
    <row r="61" spans="1:11" ht="31.5" customHeight="1" x14ac:dyDescent="0.2">
      <c r="A61" s="334"/>
      <c r="B61" s="340"/>
      <c r="C61" s="217"/>
      <c r="D61" s="218"/>
      <c r="E61" s="219"/>
      <c r="F61" s="220"/>
      <c r="G61" s="220">
        <f t="shared" si="3"/>
        <v>0</v>
      </c>
      <c r="H61" s="275"/>
      <c r="I61" s="313"/>
      <c r="J61" s="292"/>
      <c r="K61" s="88"/>
    </row>
    <row r="62" spans="1:11" ht="31.5" customHeight="1" x14ac:dyDescent="0.2">
      <c r="A62" s="334"/>
      <c r="B62" s="340"/>
      <c r="C62" s="217"/>
      <c r="D62" s="218"/>
      <c r="E62" s="219"/>
      <c r="F62" s="220"/>
      <c r="G62" s="220">
        <f t="shared" si="3"/>
        <v>0</v>
      </c>
      <c r="H62" s="354"/>
      <c r="I62" s="355"/>
      <c r="J62" s="292"/>
      <c r="K62" s="88"/>
    </row>
    <row r="63" spans="1:11" ht="31.5" customHeight="1" thickBot="1" x14ac:dyDescent="0.25">
      <c r="A63" s="334"/>
      <c r="B63" s="341"/>
      <c r="C63" s="217"/>
      <c r="D63" s="218"/>
      <c r="E63" s="219"/>
      <c r="F63" s="221"/>
      <c r="G63" s="220">
        <f t="shared" si="3"/>
        <v>0</v>
      </c>
      <c r="H63" s="354"/>
      <c r="I63" s="355"/>
      <c r="J63" s="293"/>
      <c r="K63" s="88"/>
    </row>
    <row r="64" spans="1:11" ht="31.5" customHeight="1" thickTop="1" thickBot="1" x14ac:dyDescent="0.25">
      <c r="A64" s="334"/>
      <c r="B64" s="325" t="s">
        <v>15</v>
      </c>
      <c r="C64" s="326"/>
      <c r="D64" s="207"/>
      <c r="E64" s="208" t="s">
        <v>1</v>
      </c>
      <c r="F64" s="206"/>
      <c r="G64" s="206">
        <f>SUM(G55:G63)</f>
        <v>3000000</v>
      </c>
      <c r="H64" s="327"/>
      <c r="I64" s="328"/>
      <c r="J64" s="285"/>
      <c r="K64" s="88"/>
    </row>
    <row r="65" spans="1:11" ht="31.5" customHeight="1" x14ac:dyDescent="0.2">
      <c r="A65" s="334"/>
      <c r="B65" s="339" t="s">
        <v>194</v>
      </c>
      <c r="C65" s="137" t="s">
        <v>106</v>
      </c>
      <c r="D65" s="94">
        <v>1</v>
      </c>
      <c r="E65" s="95" t="s">
        <v>81</v>
      </c>
      <c r="F65" s="96">
        <v>1000000</v>
      </c>
      <c r="G65" s="96">
        <f>D65*F65</f>
        <v>1000000</v>
      </c>
      <c r="H65" s="346" t="s">
        <v>112</v>
      </c>
      <c r="I65" s="347"/>
      <c r="J65" s="286" t="s">
        <v>86</v>
      </c>
      <c r="K65" s="88"/>
    </row>
    <row r="66" spans="1:11" ht="31.5" customHeight="1" x14ac:dyDescent="0.2">
      <c r="A66" s="334"/>
      <c r="B66" s="340"/>
      <c r="C66" s="67"/>
      <c r="D66" s="211"/>
      <c r="E66" s="98"/>
      <c r="F66" s="99"/>
      <c r="G66" s="99">
        <f>D66*F66</f>
        <v>0</v>
      </c>
      <c r="H66" s="348"/>
      <c r="I66" s="349"/>
      <c r="J66" s="279"/>
      <c r="K66" s="88"/>
    </row>
    <row r="67" spans="1:11" ht="31.5" customHeight="1" thickBot="1" x14ac:dyDescent="0.25">
      <c r="A67" s="334"/>
      <c r="B67" s="341"/>
      <c r="C67" s="67"/>
      <c r="D67" s="211"/>
      <c r="E67" s="98"/>
      <c r="F67" s="99"/>
      <c r="G67" s="99">
        <f>D67*F67</f>
        <v>0</v>
      </c>
      <c r="H67" s="348"/>
      <c r="I67" s="349"/>
      <c r="J67" s="279"/>
      <c r="K67" s="88"/>
    </row>
    <row r="68" spans="1:11" ht="31.5" customHeight="1" thickTop="1" thickBot="1" x14ac:dyDescent="0.25">
      <c r="A68" s="334"/>
      <c r="B68" s="325" t="s">
        <v>15</v>
      </c>
      <c r="C68" s="326"/>
      <c r="D68" s="207"/>
      <c r="E68" s="208" t="s">
        <v>1</v>
      </c>
      <c r="F68" s="206"/>
      <c r="G68" s="206">
        <f>SUM(G65:G67)</f>
        <v>1000000</v>
      </c>
      <c r="H68" s="327"/>
      <c r="I68" s="328"/>
      <c r="J68" s="285"/>
      <c r="K68" s="88"/>
    </row>
    <row r="69" spans="1:11" ht="31.5" customHeight="1" x14ac:dyDescent="0.2">
      <c r="A69" s="334"/>
      <c r="B69" s="339" t="s">
        <v>195</v>
      </c>
      <c r="C69" s="111" t="s">
        <v>105</v>
      </c>
      <c r="D69" s="94">
        <v>1</v>
      </c>
      <c r="E69" s="95" t="s">
        <v>83</v>
      </c>
      <c r="F69" s="96">
        <v>171720</v>
      </c>
      <c r="G69" s="96">
        <f t="shared" ref="G69:G79" si="4">D69*F69</f>
        <v>171720</v>
      </c>
      <c r="H69" s="350" t="s">
        <v>140</v>
      </c>
      <c r="I69" s="351"/>
      <c r="J69" s="290"/>
      <c r="K69" s="88"/>
    </row>
    <row r="70" spans="1:11" ht="31.5" customHeight="1" x14ac:dyDescent="0.2">
      <c r="A70" s="334"/>
      <c r="B70" s="340"/>
      <c r="C70" s="79" t="s">
        <v>101</v>
      </c>
      <c r="D70" s="211">
        <v>3</v>
      </c>
      <c r="E70" s="98" t="s">
        <v>83</v>
      </c>
      <c r="F70" s="99">
        <v>91800</v>
      </c>
      <c r="G70" s="99">
        <f t="shared" si="4"/>
        <v>275400</v>
      </c>
      <c r="H70" s="336" t="s">
        <v>141</v>
      </c>
      <c r="I70" s="337"/>
      <c r="J70" s="293"/>
      <c r="K70" s="88"/>
    </row>
    <row r="71" spans="1:11" ht="31.5" customHeight="1" x14ac:dyDescent="0.2">
      <c r="A71" s="334"/>
      <c r="B71" s="340"/>
      <c r="C71" s="79" t="s">
        <v>99</v>
      </c>
      <c r="D71" s="211">
        <v>1</v>
      </c>
      <c r="E71" s="98" t="s">
        <v>81</v>
      </c>
      <c r="F71" s="99">
        <v>48600</v>
      </c>
      <c r="G71" s="99">
        <f t="shared" si="4"/>
        <v>48600</v>
      </c>
      <c r="H71" s="336" t="s">
        <v>142</v>
      </c>
      <c r="I71" s="337"/>
      <c r="J71" s="293"/>
      <c r="K71" s="88"/>
    </row>
    <row r="72" spans="1:11" ht="31.5" customHeight="1" x14ac:dyDescent="0.2">
      <c r="A72" s="334"/>
      <c r="B72" s="340"/>
      <c r="C72" s="79" t="s">
        <v>100</v>
      </c>
      <c r="D72" s="211">
        <v>1</v>
      </c>
      <c r="E72" s="98" t="s">
        <v>81</v>
      </c>
      <c r="F72" s="99">
        <v>92880</v>
      </c>
      <c r="G72" s="99">
        <f t="shared" si="4"/>
        <v>92880</v>
      </c>
      <c r="H72" s="336" t="s">
        <v>143</v>
      </c>
      <c r="I72" s="337"/>
      <c r="J72" s="293"/>
      <c r="K72" s="88"/>
    </row>
    <row r="73" spans="1:11" ht="31.5" customHeight="1" x14ac:dyDescent="0.2">
      <c r="A73" s="334"/>
      <c r="B73" s="340"/>
      <c r="C73" s="79" t="s">
        <v>91</v>
      </c>
      <c r="D73" s="211">
        <v>1</v>
      </c>
      <c r="E73" s="98" t="s">
        <v>97</v>
      </c>
      <c r="F73" s="99">
        <v>324000</v>
      </c>
      <c r="G73" s="99">
        <f t="shared" si="4"/>
        <v>324000</v>
      </c>
      <c r="H73" s="336" t="s">
        <v>144</v>
      </c>
      <c r="I73" s="337"/>
      <c r="J73" s="293"/>
      <c r="K73" s="88"/>
    </row>
    <row r="74" spans="1:11" ht="31.5" customHeight="1" thickBot="1" x14ac:dyDescent="0.25">
      <c r="A74" s="334"/>
      <c r="B74" s="341"/>
      <c r="C74" s="79" t="s">
        <v>92</v>
      </c>
      <c r="D74" s="211">
        <v>1</v>
      </c>
      <c r="E74" s="98" t="s">
        <v>83</v>
      </c>
      <c r="F74" s="99">
        <v>303480</v>
      </c>
      <c r="G74" s="99">
        <f t="shared" ref="G74" si="5">D74*F74</f>
        <v>303480</v>
      </c>
      <c r="H74" s="336" t="s">
        <v>145</v>
      </c>
      <c r="I74" s="337"/>
      <c r="J74" s="290"/>
      <c r="K74" s="88"/>
    </row>
    <row r="75" spans="1:11" ht="31.5" customHeight="1" thickTop="1" thickBot="1" x14ac:dyDescent="0.25">
      <c r="A75" s="334"/>
      <c r="B75" s="325" t="s">
        <v>15</v>
      </c>
      <c r="C75" s="326"/>
      <c r="D75" s="207"/>
      <c r="E75" s="208" t="s">
        <v>1</v>
      </c>
      <c r="F75" s="206"/>
      <c r="G75" s="206">
        <f>SUM(G69:G74)</f>
        <v>1216080</v>
      </c>
      <c r="H75" s="327"/>
      <c r="I75" s="328"/>
      <c r="J75" s="285"/>
      <c r="K75" s="88"/>
    </row>
    <row r="76" spans="1:11" ht="31.5" customHeight="1" x14ac:dyDescent="0.2">
      <c r="A76" s="334"/>
      <c r="B76" s="342" t="s">
        <v>196</v>
      </c>
      <c r="C76" s="79" t="s">
        <v>197</v>
      </c>
      <c r="D76" s="211">
        <v>1</v>
      </c>
      <c r="E76" s="98" t="s">
        <v>83</v>
      </c>
      <c r="F76" s="99">
        <v>200000</v>
      </c>
      <c r="G76" s="99">
        <f t="shared" si="4"/>
        <v>200000</v>
      </c>
      <c r="H76" s="336" t="s">
        <v>199</v>
      </c>
      <c r="I76" s="337"/>
      <c r="J76" s="286"/>
      <c r="K76" s="88"/>
    </row>
    <row r="77" spans="1:11" ht="73.95" customHeight="1" x14ac:dyDescent="0.2">
      <c r="A77" s="334"/>
      <c r="B77" s="343"/>
      <c r="C77" s="79" t="s">
        <v>198</v>
      </c>
      <c r="D77" s="211">
        <v>1</v>
      </c>
      <c r="E77" s="98" t="s">
        <v>81</v>
      </c>
      <c r="F77" s="99">
        <v>910798</v>
      </c>
      <c r="G77" s="99">
        <f t="shared" si="4"/>
        <v>910798</v>
      </c>
      <c r="H77" s="383" t="s">
        <v>200</v>
      </c>
      <c r="I77" s="384"/>
      <c r="J77" s="288"/>
      <c r="K77" s="88"/>
    </row>
    <row r="78" spans="1:11" ht="31.5" customHeight="1" x14ac:dyDescent="0.2">
      <c r="A78" s="334"/>
      <c r="B78" s="344"/>
      <c r="C78" s="79"/>
      <c r="D78" s="211"/>
      <c r="E78" s="98"/>
      <c r="F78" s="99"/>
      <c r="G78" s="99">
        <f>D78*F78</f>
        <v>0</v>
      </c>
      <c r="H78" s="331"/>
      <c r="I78" s="338"/>
      <c r="J78" s="279"/>
      <c r="K78" s="88"/>
    </row>
    <row r="79" spans="1:11" ht="31.5" customHeight="1" thickBot="1" x14ac:dyDescent="0.25">
      <c r="A79" s="334"/>
      <c r="B79" s="345"/>
      <c r="C79" s="100"/>
      <c r="D79" s="101"/>
      <c r="E79" s="102"/>
      <c r="F79" s="103"/>
      <c r="G79" s="99">
        <f t="shared" si="4"/>
        <v>0</v>
      </c>
      <c r="H79" s="381"/>
      <c r="I79" s="382"/>
      <c r="J79" s="294"/>
      <c r="K79" s="88"/>
    </row>
    <row r="80" spans="1:11" ht="31.5" customHeight="1" thickTop="1" thickBot="1" x14ac:dyDescent="0.25">
      <c r="A80" s="334"/>
      <c r="B80" s="325" t="s">
        <v>15</v>
      </c>
      <c r="C80" s="326"/>
      <c r="D80" s="207"/>
      <c r="E80" s="208" t="s">
        <v>1</v>
      </c>
      <c r="F80" s="206"/>
      <c r="G80" s="206">
        <f>SUM(G76:G79)</f>
        <v>1110798</v>
      </c>
      <c r="H80" s="327"/>
      <c r="I80" s="328"/>
      <c r="J80" s="285"/>
      <c r="K80" s="88"/>
    </row>
    <row r="81" spans="1:11" ht="31.5" customHeight="1" x14ac:dyDescent="0.2">
      <c r="A81" s="334"/>
      <c r="B81" s="329" t="s">
        <v>201</v>
      </c>
      <c r="C81" s="66" t="s">
        <v>202</v>
      </c>
      <c r="D81" s="97">
        <v>0</v>
      </c>
      <c r="E81" s="98" t="s">
        <v>81</v>
      </c>
      <c r="F81" s="99">
        <v>0</v>
      </c>
      <c r="G81" s="99">
        <f>D81*F81</f>
        <v>0</v>
      </c>
      <c r="H81" s="331" t="s">
        <v>203</v>
      </c>
      <c r="I81" s="332"/>
      <c r="J81" s="279"/>
      <c r="K81" s="88"/>
    </row>
    <row r="82" spans="1:11" ht="39.75" customHeight="1" thickBot="1" x14ac:dyDescent="0.25">
      <c r="A82" s="334"/>
      <c r="B82" s="330"/>
      <c r="C82" s="67" t="s">
        <v>104</v>
      </c>
      <c r="D82" s="211">
        <v>5</v>
      </c>
      <c r="E82" s="98" t="s">
        <v>98</v>
      </c>
      <c r="F82" s="99">
        <f>9600*1.05</f>
        <v>10080</v>
      </c>
      <c r="G82" s="99">
        <f>D82*F82</f>
        <v>50400</v>
      </c>
      <c r="H82" s="331" t="s">
        <v>94</v>
      </c>
      <c r="I82" s="332"/>
      <c r="J82" s="279"/>
      <c r="K82" s="88"/>
    </row>
    <row r="83" spans="1:11" ht="31.5" customHeight="1" thickTop="1" thickBot="1" x14ac:dyDescent="0.25">
      <c r="A83" s="334"/>
      <c r="B83" s="325" t="s">
        <v>15</v>
      </c>
      <c r="C83" s="326"/>
      <c r="D83" s="207"/>
      <c r="E83" s="208" t="s">
        <v>1</v>
      </c>
      <c r="F83" s="206"/>
      <c r="G83" s="206">
        <f>SUM(G81:G82)</f>
        <v>50400</v>
      </c>
      <c r="H83" s="327"/>
      <c r="I83" s="328"/>
      <c r="J83" s="285"/>
      <c r="K83" s="88"/>
    </row>
    <row r="84" spans="1:11" ht="31.5" customHeight="1" x14ac:dyDescent="0.2">
      <c r="A84" s="334"/>
      <c r="B84" s="329" t="s">
        <v>249</v>
      </c>
      <c r="C84" s="67" t="s">
        <v>156</v>
      </c>
      <c r="D84" s="97">
        <v>1000</v>
      </c>
      <c r="E84" s="98" t="s">
        <v>80</v>
      </c>
      <c r="F84" s="99">
        <f>21*80</f>
        <v>1680</v>
      </c>
      <c r="G84" s="99">
        <f>D84*F84</f>
        <v>1680000</v>
      </c>
      <c r="H84" s="358" t="s">
        <v>113</v>
      </c>
      <c r="I84" s="369"/>
      <c r="J84" s="295"/>
      <c r="K84" s="88"/>
    </row>
    <row r="85" spans="1:11" ht="31.5" customHeight="1" thickBot="1" x14ac:dyDescent="0.25">
      <c r="A85" s="334"/>
      <c r="B85" s="330"/>
      <c r="C85" s="67"/>
      <c r="D85" s="97"/>
      <c r="E85" s="105"/>
      <c r="F85" s="99"/>
      <c r="G85" s="99">
        <f>D85*F85</f>
        <v>0</v>
      </c>
      <c r="H85" s="358"/>
      <c r="I85" s="369"/>
      <c r="J85" s="279"/>
      <c r="K85" s="88"/>
    </row>
    <row r="86" spans="1:11" ht="31.5" customHeight="1" thickTop="1" thickBot="1" x14ac:dyDescent="0.25">
      <c r="A86" s="334"/>
      <c r="B86" s="325" t="s">
        <v>15</v>
      </c>
      <c r="C86" s="326"/>
      <c r="D86" s="207"/>
      <c r="E86" s="208" t="s">
        <v>1</v>
      </c>
      <c r="F86" s="206"/>
      <c r="G86" s="206">
        <f>SUM(G84:G85)</f>
        <v>1680000</v>
      </c>
      <c r="H86" s="327"/>
      <c r="I86" s="328"/>
      <c r="J86" s="285"/>
      <c r="K86" s="88"/>
    </row>
    <row r="87" spans="1:11" ht="31.5" customHeight="1" x14ac:dyDescent="0.2">
      <c r="A87" s="334"/>
      <c r="B87" s="339" t="s">
        <v>204</v>
      </c>
      <c r="C87" s="223" t="s">
        <v>205</v>
      </c>
      <c r="D87" s="211">
        <v>5</v>
      </c>
      <c r="E87" s="98" t="s">
        <v>192</v>
      </c>
      <c r="F87" s="99">
        <v>10000</v>
      </c>
      <c r="G87" s="99">
        <f>D87*F87</f>
        <v>50000</v>
      </c>
      <c r="H87" s="213"/>
      <c r="I87" s="314"/>
      <c r="J87" s="290"/>
      <c r="K87" s="88"/>
    </row>
    <row r="88" spans="1:11" ht="31.5" customHeight="1" x14ac:dyDescent="0.2">
      <c r="A88" s="334"/>
      <c r="B88" s="340"/>
      <c r="C88" s="217" t="s">
        <v>186</v>
      </c>
      <c r="D88" s="211">
        <v>0</v>
      </c>
      <c r="E88" s="98" t="s">
        <v>81</v>
      </c>
      <c r="F88" s="99">
        <v>0</v>
      </c>
      <c r="G88" s="99">
        <f t="shared" ref="G88:G90" si="6">D88*F88</f>
        <v>0</v>
      </c>
      <c r="H88" s="275" t="s">
        <v>189</v>
      </c>
      <c r="I88" s="315"/>
      <c r="J88" s="293"/>
      <c r="K88" s="88"/>
    </row>
    <row r="89" spans="1:11" ht="31.5" customHeight="1" x14ac:dyDescent="0.2">
      <c r="A89" s="334"/>
      <c r="B89" s="340"/>
      <c r="C89" s="225" t="s">
        <v>206</v>
      </c>
      <c r="D89" s="211">
        <v>5</v>
      </c>
      <c r="E89" s="98" t="s">
        <v>207</v>
      </c>
      <c r="F89" s="99">
        <v>205200</v>
      </c>
      <c r="G89" s="99">
        <f t="shared" si="6"/>
        <v>1026000</v>
      </c>
      <c r="H89" s="275" t="s">
        <v>209</v>
      </c>
      <c r="I89" s="315"/>
      <c r="J89" s="293"/>
      <c r="K89" s="88"/>
    </row>
    <row r="90" spans="1:11" ht="31.5" customHeight="1" thickBot="1" x14ac:dyDescent="0.25">
      <c r="A90" s="334"/>
      <c r="B90" s="341"/>
      <c r="C90" s="224" t="s">
        <v>208</v>
      </c>
      <c r="D90" s="211">
        <v>1</v>
      </c>
      <c r="E90" s="98" t="s">
        <v>81</v>
      </c>
      <c r="F90" s="99">
        <v>639550</v>
      </c>
      <c r="G90" s="99">
        <f t="shared" si="6"/>
        <v>639550</v>
      </c>
      <c r="H90" s="222"/>
      <c r="I90" s="316"/>
      <c r="J90" s="296"/>
      <c r="K90" s="88"/>
    </row>
    <row r="91" spans="1:11" ht="31.5" customHeight="1" thickTop="1" thickBot="1" x14ac:dyDescent="0.25">
      <c r="A91" s="335"/>
      <c r="B91" s="325" t="s">
        <v>15</v>
      </c>
      <c r="C91" s="326"/>
      <c r="D91" s="207"/>
      <c r="E91" s="208" t="s">
        <v>1</v>
      </c>
      <c r="F91" s="206"/>
      <c r="G91" s="206">
        <f>SUM(G87:G90)</f>
        <v>1715550</v>
      </c>
      <c r="H91" s="327"/>
      <c r="I91" s="328"/>
      <c r="J91" s="285"/>
      <c r="K91" s="88"/>
    </row>
    <row r="92" spans="1:11" ht="31.5" customHeight="1" thickBot="1" x14ac:dyDescent="0.25">
      <c r="A92" s="387" t="s">
        <v>17</v>
      </c>
      <c r="B92" s="388"/>
      <c r="C92" s="389"/>
      <c r="D92" s="389"/>
      <c r="E92" s="389"/>
      <c r="F92" s="390"/>
      <c r="G92" s="115">
        <f>SUM(G11+G17+G22+G25+G36+G42+G47+G54+G64+G68+G75+G80+G83+G86+G91)</f>
        <v>27419993</v>
      </c>
      <c r="H92" s="317"/>
      <c r="I92" s="318"/>
      <c r="J92" s="297"/>
      <c r="K92" s="88"/>
    </row>
    <row r="94" spans="1:11" x14ac:dyDescent="0.2">
      <c r="H94" s="319"/>
    </row>
  </sheetData>
  <mergeCells count="97">
    <mergeCell ref="A92:F92"/>
    <mergeCell ref="H84:I84"/>
    <mergeCell ref="H85:I85"/>
    <mergeCell ref="H22:I22"/>
    <mergeCell ref="B25:C25"/>
    <mergeCell ref="H25:I25"/>
    <mergeCell ref="A18:A25"/>
    <mergeCell ref="H23:I23"/>
    <mergeCell ref="B26:B35"/>
    <mergeCell ref="A26:A47"/>
    <mergeCell ref="B36:C36"/>
    <mergeCell ref="H36:I36"/>
    <mergeCell ref="B37:B41"/>
    <mergeCell ref="B42:C42"/>
    <mergeCell ref="H42:I42"/>
    <mergeCell ref="B43:B46"/>
    <mergeCell ref="B23:B24"/>
    <mergeCell ref="B22:C22"/>
    <mergeCell ref="H86:I86"/>
    <mergeCell ref="B87:B90"/>
    <mergeCell ref="B91:C91"/>
    <mergeCell ref="H37:I37"/>
    <mergeCell ref="H43:I43"/>
    <mergeCell ref="H46:I46"/>
    <mergeCell ref="H91:I91"/>
    <mergeCell ref="H79:I79"/>
    <mergeCell ref="H77:I77"/>
    <mergeCell ref="H81:I81"/>
    <mergeCell ref="H53:I53"/>
    <mergeCell ref="H76:I76"/>
    <mergeCell ref="B47:C47"/>
    <mergeCell ref="H47:I47"/>
    <mergeCell ref="B17:C17"/>
    <mergeCell ref="A8:A17"/>
    <mergeCell ref="B12:B16"/>
    <mergeCell ref="B11:C11"/>
    <mergeCell ref="B18:B21"/>
    <mergeCell ref="A4:J4"/>
    <mergeCell ref="H8:I8"/>
    <mergeCell ref="H38:I38"/>
    <mergeCell ref="H39:I39"/>
    <mergeCell ref="H10:I10"/>
    <mergeCell ref="H12:I12"/>
    <mergeCell ref="H24:I24"/>
    <mergeCell ref="H15:I15"/>
    <mergeCell ref="H16:I16"/>
    <mergeCell ref="H17:I17"/>
    <mergeCell ref="H13:I13"/>
    <mergeCell ref="H5:I5"/>
    <mergeCell ref="D6:E6"/>
    <mergeCell ref="H6:I6"/>
    <mergeCell ref="H14:I14"/>
    <mergeCell ref="B8:B10"/>
    <mergeCell ref="H48:I48"/>
    <mergeCell ref="H49:I49"/>
    <mergeCell ref="H51:I51"/>
    <mergeCell ref="B48:B53"/>
    <mergeCell ref="B54:C54"/>
    <mergeCell ref="H54:I54"/>
    <mergeCell ref="H52:I52"/>
    <mergeCell ref="H50:I50"/>
    <mergeCell ref="H68:I68"/>
    <mergeCell ref="B65:B67"/>
    <mergeCell ref="H69:I69"/>
    <mergeCell ref="H70:I70"/>
    <mergeCell ref="H55:I55"/>
    <mergeCell ref="H56:I56"/>
    <mergeCell ref="H57:I57"/>
    <mergeCell ref="H58:I58"/>
    <mergeCell ref="H59:I59"/>
    <mergeCell ref="H62:I62"/>
    <mergeCell ref="H63:I63"/>
    <mergeCell ref="B55:B63"/>
    <mergeCell ref="B64:C64"/>
    <mergeCell ref="H64:I64"/>
    <mergeCell ref="B86:C86"/>
    <mergeCell ref="B84:B85"/>
    <mergeCell ref="A48:A91"/>
    <mergeCell ref="H71:I71"/>
    <mergeCell ref="H72:I72"/>
    <mergeCell ref="H73:I73"/>
    <mergeCell ref="H78:I78"/>
    <mergeCell ref="H74:I74"/>
    <mergeCell ref="B75:C75"/>
    <mergeCell ref="H75:I75"/>
    <mergeCell ref="B69:B74"/>
    <mergeCell ref="B76:B79"/>
    <mergeCell ref="H65:I65"/>
    <mergeCell ref="H66:I66"/>
    <mergeCell ref="H67:I67"/>
    <mergeCell ref="B68:C68"/>
    <mergeCell ref="B80:C80"/>
    <mergeCell ref="H80:I80"/>
    <mergeCell ref="B81:B82"/>
    <mergeCell ref="B83:C83"/>
    <mergeCell ref="H83:I83"/>
    <mergeCell ref="H82:I82"/>
  </mergeCells>
  <phoneticPr fontId="3"/>
  <pageMargins left="0.39370078740157483" right="0.19685039370078741" top="0.39370078740157483" bottom="0.19685039370078741" header="0.31496062992125984" footer="0.11811023622047245"/>
  <pageSetup paperSize="9" scale="63" fitToWidth="2" orientation="portrait" r:id="rId1"/>
  <headerFooter alignWithMargins="0"/>
  <colBreaks count="1" manualBreakCount="1">
    <brk id="10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AC34"/>
  <sheetViews>
    <sheetView view="pageBreakPreview" topLeftCell="E1" zoomScaleNormal="100" zoomScaleSheetLayoutView="100" workbookViewId="0">
      <selection activeCell="AB18" sqref="AB18"/>
    </sheetView>
  </sheetViews>
  <sheetFormatPr defaultColWidth="9" defaultRowHeight="13.2" x14ac:dyDescent="0.2"/>
  <cols>
    <col min="1" max="1" width="13" style="3" customWidth="1"/>
    <col min="2" max="2" width="12" style="3" customWidth="1"/>
    <col min="3" max="3" width="7.109375" style="2" customWidth="1"/>
    <col min="4" max="4" width="11.6640625" style="4" customWidth="1"/>
    <col min="5" max="7" width="8.33203125" style="4" customWidth="1"/>
    <col min="8" max="19" width="4.77734375" style="4" customWidth="1"/>
    <col min="20" max="20" width="5.88671875" style="4" customWidth="1"/>
    <col min="21" max="21" width="11.6640625" style="4" bestFit="1" customWidth="1"/>
    <col min="22" max="24" width="8.88671875" style="4" customWidth="1"/>
    <col min="25" max="26" width="9.6640625" style="4" customWidth="1"/>
    <col min="27" max="27" width="8.44140625" style="4" customWidth="1"/>
    <col min="28" max="28" width="12.109375" style="4" customWidth="1"/>
    <col min="29" max="29" width="12.77734375" style="3" customWidth="1"/>
    <col min="30" max="16384" width="9" style="3"/>
  </cols>
  <sheetData>
    <row r="1" spans="1:29" ht="17.25" customHeight="1" thickBot="1" x14ac:dyDescent="0.25">
      <c r="A1" s="3" t="s">
        <v>22</v>
      </c>
      <c r="B1" s="2"/>
      <c r="AC1" s="5" t="s">
        <v>23</v>
      </c>
    </row>
    <row r="2" spans="1:29" s="13" customFormat="1" ht="17.25" customHeight="1" x14ac:dyDescent="0.2">
      <c r="A2" s="406" t="s">
        <v>2</v>
      </c>
      <c r="B2" s="408" t="s">
        <v>24</v>
      </c>
      <c r="C2" s="408" t="s">
        <v>25</v>
      </c>
      <c r="D2" s="6" t="s">
        <v>26</v>
      </c>
      <c r="E2" s="74" t="s">
        <v>116</v>
      </c>
      <c r="F2" s="74" t="s">
        <v>136</v>
      </c>
      <c r="G2" s="7" t="s">
        <v>27</v>
      </c>
      <c r="H2" s="8"/>
      <c r="I2" s="9"/>
      <c r="J2" s="9"/>
      <c r="K2" s="9"/>
      <c r="L2" s="9"/>
      <c r="M2" s="9" t="s">
        <v>28</v>
      </c>
      <c r="N2" s="10"/>
      <c r="O2" s="9"/>
      <c r="P2" s="9"/>
      <c r="Q2" s="9"/>
      <c r="R2" s="9"/>
      <c r="S2" s="11"/>
      <c r="T2" s="11"/>
      <c r="U2" s="12" t="s">
        <v>4</v>
      </c>
      <c r="V2" s="397" t="s">
        <v>27</v>
      </c>
      <c r="W2" s="187" t="s">
        <v>136</v>
      </c>
      <c r="X2" s="187" t="s">
        <v>116</v>
      </c>
      <c r="Y2" s="187" t="s">
        <v>88</v>
      </c>
      <c r="Z2" s="188" t="s">
        <v>29</v>
      </c>
      <c r="AA2" s="410" t="s">
        <v>117</v>
      </c>
      <c r="AB2" s="397" t="s">
        <v>9</v>
      </c>
      <c r="AC2" s="400" t="s">
        <v>5</v>
      </c>
    </row>
    <row r="3" spans="1:29" s="13" customFormat="1" ht="17.25" customHeight="1" thickBot="1" x14ac:dyDescent="0.25">
      <c r="A3" s="407"/>
      <c r="B3" s="409"/>
      <c r="C3" s="409"/>
      <c r="D3" s="14" t="s">
        <v>30</v>
      </c>
      <c r="E3" s="150" t="s">
        <v>46</v>
      </c>
      <c r="F3" s="150" t="s">
        <v>46</v>
      </c>
      <c r="G3" s="14" t="s">
        <v>31</v>
      </c>
      <c r="H3" s="15" t="s">
        <v>32</v>
      </c>
      <c r="I3" s="15" t="s">
        <v>33</v>
      </c>
      <c r="J3" s="15" t="s">
        <v>34</v>
      </c>
      <c r="K3" s="15" t="s">
        <v>35</v>
      </c>
      <c r="L3" s="15" t="s">
        <v>36</v>
      </c>
      <c r="M3" s="15" t="s">
        <v>37</v>
      </c>
      <c r="N3" s="15" t="s">
        <v>38</v>
      </c>
      <c r="O3" s="15" t="s">
        <v>39</v>
      </c>
      <c r="P3" s="15" t="s">
        <v>40</v>
      </c>
      <c r="Q3" s="15" t="s">
        <v>41</v>
      </c>
      <c r="R3" s="15" t="s">
        <v>42</v>
      </c>
      <c r="S3" s="15" t="s">
        <v>43</v>
      </c>
      <c r="T3" s="15" t="s">
        <v>44</v>
      </c>
      <c r="U3" s="14" t="s">
        <v>45</v>
      </c>
      <c r="V3" s="398"/>
      <c r="W3" s="189" t="s">
        <v>46</v>
      </c>
      <c r="X3" s="189" t="s">
        <v>46</v>
      </c>
      <c r="Y3" s="190" t="s">
        <v>46</v>
      </c>
      <c r="Z3" s="191" t="s">
        <v>47</v>
      </c>
      <c r="AA3" s="411"/>
      <c r="AB3" s="399"/>
      <c r="AC3" s="401"/>
    </row>
    <row r="4" spans="1:29" s="13" customFormat="1" ht="17.25" customHeight="1" x14ac:dyDescent="0.2">
      <c r="A4" s="198" t="s">
        <v>157</v>
      </c>
      <c r="B4" s="164"/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7">
        <f>SUM(U5:U8)</f>
        <v>5952000</v>
      </c>
      <c r="V4" s="167">
        <f>SUM(V5:V8)</f>
        <v>208800</v>
      </c>
      <c r="W4" s="167">
        <f>SUM(W5:W8)</f>
        <v>0</v>
      </c>
      <c r="X4" s="167">
        <f>SUM(X5:X7)</f>
        <v>135000</v>
      </c>
      <c r="Y4" s="167">
        <f>SUM(Y5:Y8)</f>
        <v>0</v>
      </c>
      <c r="Z4" s="167">
        <f>SUM(Z5:Z8)</f>
        <v>0</v>
      </c>
      <c r="AA4" s="168"/>
      <c r="AB4" s="167">
        <f>SUM(AB5:AB8)</f>
        <v>5491480</v>
      </c>
      <c r="AC4" s="196" t="s">
        <v>1</v>
      </c>
    </row>
    <row r="5" spans="1:29" s="13" customFormat="1" ht="17.25" customHeight="1" x14ac:dyDescent="0.2">
      <c r="A5" s="16"/>
      <c r="B5" s="28" t="s">
        <v>150</v>
      </c>
      <c r="C5" s="19" t="s">
        <v>48</v>
      </c>
      <c r="D5" s="20">
        <v>800000</v>
      </c>
      <c r="E5" s="20">
        <v>27000</v>
      </c>
      <c r="F5" s="20">
        <v>0</v>
      </c>
      <c r="G5" s="20">
        <v>30000</v>
      </c>
      <c r="H5" s="17"/>
      <c r="I5" s="17"/>
      <c r="J5" s="17"/>
      <c r="K5" s="17"/>
      <c r="L5" s="17"/>
      <c r="M5" s="17"/>
      <c r="N5" s="17"/>
      <c r="O5" s="17">
        <v>1</v>
      </c>
      <c r="P5" s="17">
        <v>1</v>
      </c>
      <c r="Q5" s="17">
        <v>1</v>
      </c>
      <c r="R5" s="17">
        <v>1</v>
      </c>
      <c r="S5" s="17">
        <v>1</v>
      </c>
      <c r="T5" s="21">
        <f>SUM(H5:S5)</f>
        <v>5</v>
      </c>
      <c r="U5" s="21">
        <f>D5*T5</f>
        <v>4000000</v>
      </c>
      <c r="V5" s="22">
        <f>G5*T5</f>
        <v>150000</v>
      </c>
      <c r="W5" s="22">
        <f>F5*U5</f>
        <v>0</v>
      </c>
      <c r="X5" s="22">
        <f>E5*T5</f>
        <v>135000</v>
      </c>
      <c r="Y5" s="23">
        <v>0</v>
      </c>
      <c r="Z5" s="23">
        <v>0</v>
      </c>
      <c r="AA5" s="151"/>
      <c r="AB5" s="24">
        <f>ROUNDDOWN(IF(AA5="",SUM(U5:Z5),SUM(U5:Z5)*AA5),0)</f>
        <v>4285000</v>
      </c>
      <c r="AC5" s="18"/>
    </row>
    <row r="6" spans="1:29" s="13" customFormat="1" ht="17.25" customHeight="1" x14ac:dyDescent="0.2">
      <c r="A6" s="16"/>
      <c r="B6" s="27" t="s">
        <v>151</v>
      </c>
      <c r="C6" s="28" t="s">
        <v>118</v>
      </c>
      <c r="D6" s="25">
        <v>16000</v>
      </c>
      <c r="E6" s="25">
        <v>0</v>
      </c>
      <c r="F6" s="25">
        <v>0</v>
      </c>
      <c r="G6" s="25">
        <v>9800</v>
      </c>
      <c r="H6" s="17"/>
      <c r="I6" s="17"/>
      <c r="J6" s="17"/>
      <c r="K6" s="17"/>
      <c r="L6" s="17"/>
      <c r="M6" s="17"/>
      <c r="N6" s="17">
        <v>21</v>
      </c>
      <c r="O6" s="17">
        <v>21</v>
      </c>
      <c r="P6" s="17">
        <v>20</v>
      </c>
      <c r="Q6" s="17">
        <v>19</v>
      </c>
      <c r="R6" s="17">
        <v>20</v>
      </c>
      <c r="S6" s="17">
        <v>21</v>
      </c>
      <c r="T6" s="21">
        <f>SUM(H6:S6)</f>
        <v>122</v>
      </c>
      <c r="U6" s="21">
        <f>D6*T6</f>
        <v>1952000</v>
      </c>
      <c r="V6" s="22">
        <f>G6*6</f>
        <v>58800</v>
      </c>
      <c r="W6" s="22">
        <f>F6*U6</f>
        <v>0</v>
      </c>
      <c r="X6" s="22">
        <f>E6*T6</f>
        <v>0</v>
      </c>
      <c r="Y6" s="23">
        <v>0</v>
      </c>
      <c r="Z6" s="23">
        <v>0</v>
      </c>
      <c r="AA6" s="153" t="s">
        <v>120</v>
      </c>
      <c r="AB6" s="24">
        <f>ROUNDDOWN(IF(AA6="",SUM(U6:Z6),SUM(U6:Z6)*AA6),0)</f>
        <v>1206480</v>
      </c>
      <c r="AC6" s="26"/>
    </row>
    <row r="7" spans="1:29" s="13" customFormat="1" ht="17.25" customHeight="1" x14ac:dyDescent="0.2">
      <c r="A7" s="16"/>
      <c r="B7" s="27" t="s">
        <v>1</v>
      </c>
      <c r="C7" s="28"/>
      <c r="D7" s="25"/>
      <c r="E7" s="25"/>
      <c r="F7" s="25"/>
      <c r="G7" s="25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21">
        <f>SUM(H7:S7)</f>
        <v>0</v>
      </c>
      <c r="U7" s="21">
        <f>D7*T7</f>
        <v>0</v>
      </c>
      <c r="V7" s="192" t="s">
        <v>121</v>
      </c>
      <c r="W7" s="192"/>
      <c r="X7" s="192" t="s">
        <v>121</v>
      </c>
      <c r="Y7" s="193" t="s">
        <v>121</v>
      </c>
      <c r="Z7" s="194" t="s">
        <v>121</v>
      </c>
      <c r="AA7" s="151"/>
      <c r="AB7" s="24">
        <f>ROUNDDOWN(IF(AA7="",SUM(U7:Z7),SUM(U7:Z7)*AA7),0)</f>
        <v>0</v>
      </c>
      <c r="AC7" s="18"/>
    </row>
    <row r="8" spans="1:29" s="13" customFormat="1" ht="17.25" customHeight="1" x14ac:dyDescent="0.2">
      <c r="A8" s="30"/>
      <c r="B8" s="31"/>
      <c r="C8" s="31"/>
      <c r="D8" s="32"/>
      <c r="E8" s="32"/>
      <c r="F8" s="32"/>
      <c r="G8" s="32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33"/>
      <c r="V8" s="33"/>
      <c r="W8" s="33"/>
      <c r="X8" s="33"/>
      <c r="Y8" s="33"/>
      <c r="Z8" s="33"/>
      <c r="AA8" s="152"/>
      <c r="AB8" s="24"/>
      <c r="AC8" s="34"/>
    </row>
    <row r="9" spans="1:29" s="13" customFormat="1" ht="17.25" customHeight="1" x14ac:dyDescent="0.2">
      <c r="A9" s="169" t="s">
        <v>49</v>
      </c>
      <c r="B9" s="170"/>
      <c r="C9" s="170"/>
      <c r="D9" s="171"/>
      <c r="E9" s="171"/>
      <c r="F9" s="171"/>
      <c r="G9" s="171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67">
        <f t="shared" ref="U9:Z9" si="0">SUM(U10:U13)</f>
        <v>2224800</v>
      </c>
      <c r="V9" s="167">
        <f t="shared" si="0"/>
        <v>100000</v>
      </c>
      <c r="W9" s="167">
        <f>SUM(W10:W13)</f>
        <v>0</v>
      </c>
      <c r="X9" s="167">
        <f>SUM(X10:X12)</f>
        <v>0</v>
      </c>
      <c r="Y9" s="167">
        <f t="shared" si="0"/>
        <v>0</v>
      </c>
      <c r="Z9" s="167">
        <f t="shared" si="0"/>
        <v>0</v>
      </c>
      <c r="AA9" s="168"/>
      <c r="AB9" s="167">
        <f>SUM(AB10:AB13)</f>
        <v>2324800</v>
      </c>
      <c r="AC9" s="195" t="s">
        <v>1</v>
      </c>
    </row>
    <row r="10" spans="1:29" s="13" customFormat="1" ht="17.25" customHeight="1" x14ac:dyDescent="0.2">
      <c r="A10" s="29"/>
      <c r="B10" s="277" t="s">
        <v>152</v>
      </c>
      <c r="C10" s="28" t="s">
        <v>79</v>
      </c>
      <c r="D10" s="32">
        <v>240000</v>
      </c>
      <c r="E10" s="32">
        <v>0</v>
      </c>
      <c r="F10" s="32">
        <v>0</v>
      </c>
      <c r="G10" s="32">
        <v>20000</v>
      </c>
      <c r="H10" s="17"/>
      <c r="I10" s="17"/>
      <c r="J10" s="17"/>
      <c r="K10" s="17"/>
      <c r="L10" s="17"/>
      <c r="M10" s="17"/>
      <c r="N10" s="17"/>
      <c r="O10" s="17">
        <v>1</v>
      </c>
      <c r="P10" s="17">
        <v>1</v>
      </c>
      <c r="Q10" s="17">
        <v>1</v>
      </c>
      <c r="R10" s="17">
        <v>1</v>
      </c>
      <c r="S10" s="17">
        <v>1</v>
      </c>
      <c r="T10" s="21">
        <f>SUM(H10:S10)</f>
        <v>5</v>
      </c>
      <c r="U10" s="33">
        <f>D10*T10</f>
        <v>1200000</v>
      </c>
      <c r="V10" s="22">
        <f>G10*T10</f>
        <v>100000</v>
      </c>
      <c r="W10" s="22">
        <f>F10*T10</f>
        <v>0</v>
      </c>
      <c r="X10" s="22">
        <f>E10*T10</f>
        <v>0</v>
      </c>
      <c r="Y10" s="33">
        <v>0</v>
      </c>
      <c r="Z10" s="33">
        <v>0</v>
      </c>
      <c r="AA10" s="152"/>
      <c r="AB10" s="24">
        <f>ROUNDDOWN(IF(AA10="",SUM(U10:Z10),SUM(U10:Z10)*AA10),0)</f>
        <v>1300000</v>
      </c>
      <c r="AC10" s="34"/>
    </row>
    <row r="11" spans="1:29" s="13" customFormat="1" ht="17.25" customHeight="1" x14ac:dyDescent="0.2">
      <c r="A11" s="29"/>
      <c r="B11" s="278" t="s">
        <v>153</v>
      </c>
      <c r="C11" s="28" t="s">
        <v>119</v>
      </c>
      <c r="D11" s="32">
        <v>1200</v>
      </c>
      <c r="E11" s="32">
        <v>0</v>
      </c>
      <c r="F11" s="32">
        <v>0</v>
      </c>
      <c r="G11" s="32">
        <v>0</v>
      </c>
      <c r="H11" s="17">
        <v>147</v>
      </c>
      <c r="I11" s="17">
        <v>147</v>
      </c>
      <c r="J11" s="17">
        <v>140</v>
      </c>
      <c r="K11" s="17">
        <v>133</v>
      </c>
      <c r="L11" s="17">
        <v>140</v>
      </c>
      <c r="M11" s="17">
        <v>147</v>
      </c>
      <c r="N11" s="17"/>
      <c r="O11" s="17"/>
      <c r="P11" s="17"/>
      <c r="Q11" s="17"/>
      <c r="R11" s="17"/>
      <c r="S11" s="17"/>
      <c r="T11" s="21">
        <f>SUM(H11:S11)</f>
        <v>854</v>
      </c>
      <c r="U11" s="33">
        <f>D11*T11</f>
        <v>1024800</v>
      </c>
      <c r="V11" s="22">
        <f>G11*T11</f>
        <v>0</v>
      </c>
      <c r="W11" s="22">
        <f>F11*T11</f>
        <v>0</v>
      </c>
      <c r="X11" s="22">
        <f>E11*T11</f>
        <v>0</v>
      </c>
      <c r="Y11" s="33">
        <v>0</v>
      </c>
      <c r="Z11" s="33">
        <v>0</v>
      </c>
      <c r="AA11" s="152"/>
      <c r="AB11" s="24">
        <f>ROUNDDOWN(IF(AA11="",SUM(U11:Z11),SUM(U11:Z11)*AA11),0)</f>
        <v>1024800</v>
      </c>
      <c r="AC11" s="26"/>
    </row>
    <row r="12" spans="1:29" s="13" customFormat="1" ht="17.25" customHeight="1" x14ac:dyDescent="0.2">
      <c r="A12" s="29"/>
      <c r="B12" s="35"/>
      <c r="C12" s="28"/>
      <c r="D12" s="32"/>
      <c r="E12" s="32"/>
      <c r="F12" s="32"/>
      <c r="G12" s="3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1">
        <f>SUM(H12:S12)</f>
        <v>0</v>
      </c>
      <c r="U12" s="33">
        <f>D12*T12</f>
        <v>0</v>
      </c>
      <c r="V12" s="22">
        <f>G12*T12</f>
        <v>0</v>
      </c>
      <c r="W12" s="22">
        <f>F12*T12</f>
        <v>0</v>
      </c>
      <c r="X12" s="22">
        <f>E12*T12</f>
        <v>0</v>
      </c>
      <c r="Y12" s="33">
        <v>0</v>
      </c>
      <c r="Z12" s="33">
        <v>0</v>
      </c>
      <c r="AA12" s="152"/>
      <c r="AB12" s="24">
        <f>ROUNDDOWN(IF(AA12="",SUM(U12:Z12),SUM(U12:Z12)*AA12),0)</f>
        <v>0</v>
      </c>
      <c r="AC12" s="34"/>
    </row>
    <row r="13" spans="1:29" s="13" customFormat="1" ht="17.25" customHeight="1" thickBot="1" x14ac:dyDescent="0.25">
      <c r="A13" s="30"/>
      <c r="B13" s="31"/>
      <c r="C13" s="31"/>
      <c r="D13" s="24"/>
      <c r="E13" s="24"/>
      <c r="F13" s="24"/>
      <c r="G13" s="24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152"/>
      <c r="AB13" s="24">
        <f>ROUNDDOWN(IF(AA13="",SUM(U13:Z13),SUM(U13:Z13)*AA13),0)</f>
        <v>0</v>
      </c>
      <c r="AC13" s="116"/>
    </row>
    <row r="14" spans="1:29" s="13" customFormat="1" ht="17.25" customHeight="1" thickTop="1" thickBot="1" x14ac:dyDescent="0.25">
      <c r="A14" s="402" t="s">
        <v>17</v>
      </c>
      <c r="B14" s="403"/>
      <c r="C14" s="403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5"/>
      <c r="U14" s="36">
        <f t="shared" ref="U14:Z14" si="1">U4+U9</f>
        <v>8176800</v>
      </c>
      <c r="V14" s="36">
        <f t="shared" si="1"/>
        <v>308800</v>
      </c>
      <c r="W14" s="36">
        <f t="shared" si="1"/>
        <v>0</v>
      </c>
      <c r="X14" s="36">
        <f t="shared" si="1"/>
        <v>135000</v>
      </c>
      <c r="Y14" s="36">
        <f t="shared" si="1"/>
        <v>0</v>
      </c>
      <c r="Z14" s="36">
        <f t="shared" si="1"/>
        <v>0</v>
      </c>
      <c r="AA14" s="36"/>
      <c r="AB14" s="36">
        <f>AB4+AB9</f>
        <v>7816280</v>
      </c>
      <c r="AC14" s="197" t="s">
        <v>1</v>
      </c>
    </row>
    <row r="15" spans="1:29" ht="16.5" customHeight="1" x14ac:dyDescent="0.2">
      <c r="U15" s="78"/>
      <c r="V15" s="78"/>
      <c r="W15" s="78"/>
      <c r="X15" s="78"/>
      <c r="Y15" s="78"/>
      <c r="Z15" s="78"/>
      <c r="AA15" s="78"/>
      <c r="AB15" s="78"/>
      <c r="AC15" s="78"/>
    </row>
    <row r="16" spans="1:29" ht="16.5" customHeight="1" x14ac:dyDescent="0.2">
      <c r="A16" s="154" t="s">
        <v>122</v>
      </c>
      <c r="B16" s="155"/>
      <c r="C16" s="156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U16" s="78"/>
      <c r="V16" s="78"/>
      <c r="W16" s="78"/>
      <c r="X16" s="78"/>
      <c r="Y16" s="78"/>
      <c r="Z16" s="78"/>
      <c r="AA16" s="78"/>
      <c r="AB16" s="78"/>
      <c r="AC16" s="78"/>
    </row>
    <row r="17" spans="1:28" ht="16.5" customHeight="1" x14ac:dyDescent="0.2">
      <c r="A17" s="159" t="s">
        <v>123</v>
      </c>
      <c r="B17" s="159"/>
      <c r="C17" s="160"/>
      <c r="D17" s="161"/>
      <c r="E17" s="161"/>
      <c r="F17" s="161"/>
      <c r="G17" s="161"/>
      <c r="H17" s="161"/>
      <c r="I17" s="162"/>
      <c r="J17" s="161"/>
      <c r="K17" s="161"/>
      <c r="L17" s="161"/>
      <c r="M17" s="161"/>
      <c r="S17" s="157"/>
      <c r="T17" s="157"/>
      <c r="U17" s="157"/>
      <c r="V17" s="157"/>
      <c r="W17" s="157"/>
      <c r="X17" s="157"/>
      <c r="Y17" s="157"/>
      <c r="Z17" s="158"/>
      <c r="AB17" s="4">
        <f>AB4+社会保険料等事業主負担分!AF46</f>
        <v>6208654</v>
      </c>
    </row>
    <row r="18" spans="1:28" ht="16.5" customHeight="1" x14ac:dyDescent="0.2">
      <c r="A18" s="159" t="s">
        <v>124</v>
      </c>
      <c r="B18" s="159"/>
      <c r="C18" s="160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S18" s="161"/>
      <c r="T18" s="161"/>
      <c r="U18" s="157"/>
      <c r="V18" s="157"/>
      <c r="W18" s="157"/>
      <c r="X18" s="157"/>
      <c r="Y18" s="157"/>
      <c r="Z18" s="158"/>
      <c r="AB18" s="4">
        <f>AB9+社会保険料等事業主負担分!AF47</f>
        <v>2688740</v>
      </c>
    </row>
    <row r="19" spans="1:28" ht="16.5" customHeight="1" x14ac:dyDescent="0.2">
      <c r="A19" s="154" t="s">
        <v>125</v>
      </c>
      <c r="S19" s="161"/>
      <c r="T19" s="161"/>
      <c r="U19" s="157"/>
      <c r="V19" s="157"/>
      <c r="W19" s="157"/>
      <c r="X19" s="157"/>
      <c r="Y19" s="157"/>
      <c r="Z19" s="163"/>
    </row>
    <row r="20" spans="1:28" ht="16.5" customHeight="1" x14ac:dyDescent="0.2">
      <c r="A20" s="37"/>
      <c r="B20" s="37"/>
      <c r="C20" s="38"/>
      <c r="D20" s="39"/>
      <c r="E20" s="39"/>
      <c r="F20" s="3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28" ht="16.5" customHeight="1" x14ac:dyDescent="0.2"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28" ht="16.5" customHeight="1" x14ac:dyDescent="0.2"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28" ht="16.5" customHeight="1" x14ac:dyDescent="0.2"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28" ht="16.5" customHeight="1" x14ac:dyDescent="0.2"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28" ht="16.5" customHeight="1" x14ac:dyDescent="0.2"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28" ht="16.5" customHeight="1" x14ac:dyDescent="0.2"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28" ht="16.5" customHeight="1" x14ac:dyDescent="0.2"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28" ht="16.5" customHeight="1" x14ac:dyDescent="0.2"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28" x14ac:dyDescent="0.2"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28" x14ac:dyDescent="0.2"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28" x14ac:dyDescent="0.2"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28" x14ac:dyDescent="0.2"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8:19" x14ac:dyDescent="0.2"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8:19" x14ac:dyDescent="0.2"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</sheetData>
  <mergeCells count="8">
    <mergeCell ref="V2:V3"/>
    <mergeCell ref="AB2:AB3"/>
    <mergeCell ref="AC2:AC3"/>
    <mergeCell ref="A14:T14"/>
    <mergeCell ref="A2:A3"/>
    <mergeCell ref="B2:B3"/>
    <mergeCell ref="C2:C3"/>
    <mergeCell ref="AA2:AA3"/>
  </mergeCells>
  <phoneticPr fontId="3"/>
  <pageMargins left="0.78740157480314965" right="0.38" top="0.78740157480314965" bottom="0.98425196850393704" header="0.51181102362204722" footer="0.51181102362204722"/>
  <pageSetup paperSize="9" scale="61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G48"/>
  <sheetViews>
    <sheetView tabSelected="1" view="pageBreakPreview" topLeftCell="C13" zoomScale="106" zoomScaleNormal="100" zoomScaleSheetLayoutView="106" workbookViewId="0">
      <selection activeCell="AF33" sqref="AF33"/>
    </sheetView>
  </sheetViews>
  <sheetFormatPr defaultColWidth="9" defaultRowHeight="12" x14ac:dyDescent="0.2"/>
  <cols>
    <col min="1" max="1" width="12.88671875" style="41" customWidth="1"/>
    <col min="2" max="2" width="8.33203125" style="41" customWidth="1"/>
    <col min="3" max="7" width="6.33203125" style="41" customWidth="1"/>
    <col min="8" max="8" width="8.44140625" style="41" customWidth="1"/>
    <col min="9" max="9" width="8.6640625" style="41" customWidth="1"/>
    <col min="10" max="11" width="8.44140625" style="41" customWidth="1"/>
    <col min="12" max="12" width="3.33203125" style="41" customWidth="1"/>
    <col min="13" max="13" width="7.21875" style="42" customWidth="1"/>
    <col min="14" max="14" width="1.6640625" style="42" customWidth="1"/>
    <col min="15" max="15" width="6.21875" style="43" customWidth="1"/>
    <col min="16" max="16" width="1.77734375" style="42" customWidth="1"/>
    <col min="17" max="17" width="4.44140625" style="42" customWidth="1"/>
    <col min="18" max="18" width="1.6640625" style="42" customWidth="1"/>
    <col min="19" max="20" width="2.33203125" style="42" customWidth="1"/>
    <col min="21" max="21" width="1.33203125" style="42" customWidth="1"/>
    <col min="22" max="22" width="7.44140625" style="42" customWidth="1"/>
    <col min="23" max="23" width="1.44140625" style="42" customWidth="1"/>
    <col min="24" max="24" width="5.77734375" style="42" customWidth="1"/>
    <col min="25" max="25" width="2" style="42" customWidth="1"/>
    <col min="26" max="26" width="4.109375" style="42" customWidth="1"/>
    <col min="27" max="27" width="1.77734375" style="42" customWidth="1"/>
    <col min="28" max="28" width="2.6640625" style="42" customWidth="1"/>
    <col min="29" max="29" width="2.21875" style="42" customWidth="1"/>
    <col min="30" max="30" width="4.6640625" style="42" customWidth="1"/>
    <col min="31" max="31" width="3.33203125" style="42" customWidth="1"/>
    <col min="32" max="32" width="12.33203125" style="41" customWidth="1"/>
    <col min="33" max="33" width="21.33203125" style="41" customWidth="1"/>
    <col min="34" max="16384" width="9" style="41"/>
  </cols>
  <sheetData>
    <row r="1" spans="1:32" ht="17.25" customHeight="1" x14ac:dyDescent="0.2">
      <c r="A1" s="40" t="s">
        <v>50</v>
      </c>
      <c r="AF1" s="5" t="s">
        <v>23</v>
      </c>
    </row>
    <row r="2" spans="1:32" s="45" customFormat="1" ht="27.75" customHeight="1" x14ac:dyDescent="0.2">
      <c r="A2" s="44" t="s">
        <v>51</v>
      </c>
      <c r="B2" s="44" t="s">
        <v>12</v>
      </c>
      <c r="C2" s="173" t="s">
        <v>52</v>
      </c>
      <c r="D2" s="173" t="s">
        <v>53</v>
      </c>
      <c r="E2" s="173" t="s">
        <v>54</v>
      </c>
      <c r="F2" s="173" t="s">
        <v>137</v>
      </c>
      <c r="G2" s="44" t="s">
        <v>55</v>
      </c>
      <c r="H2" s="44" t="s">
        <v>56</v>
      </c>
      <c r="I2" s="44" t="s">
        <v>93</v>
      </c>
      <c r="J2" s="44" t="s">
        <v>57</v>
      </c>
      <c r="K2" s="44" t="s">
        <v>58</v>
      </c>
      <c r="L2" s="436" t="s">
        <v>59</v>
      </c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  <c r="Z2" s="436"/>
      <c r="AA2" s="436"/>
      <c r="AB2" s="436"/>
      <c r="AC2" s="436"/>
      <c r="AD2" s="436"/>
      <c r="AE2" s="436"/>
      <c r="AF2" s="436"/>
    </row>
    <row r="3" spans="1:32" ht="12.75" customHeight="1" x14ac:dyDescent="0.2">
      <c r="A3" s="437" t="str">
        <f>人件費!B5</f>
        <v>特任教授A</v>
      </c>
      <c r="B3" s="427">
        <f>人件費!D5</f>
        <v>800000</v>
      </c>
      <c r="C3" s="430">
        <v>0</v>
      </c>
      <c r="D3" s="430">
        <v>0</v>
      </c>
      <c r="E3" s="430">
        <v>27000</v>
      </c>
      <c r="F3" s="418">
        <v>0</v>
      </c>
      <c r="G3" s="427">
        <f>人件費!G5</f>
        <v>30000</v>
      </c>
      <c r="H3" s="430">
        <f>IF(SUM(B3:G3)=0,"",SUM(B3:G3))</f>
        <v>857000</v>
      </c>
      <c r="I3" s="421">
        <v>880000</v>
      </c>
      <c r="J3" s="421">
        <v>0</v>
      </c>
      <c r="K3" s="421">
        <f>IF(SUM(H3,J3)=0,"",SUM(H3,J3))</f>
        <v>857000</v>
      </c>
      <c r="L3" s="46" t="s">
        <v>60</v>
      </c>
      <c r="M3" s="47">
        <f>I3</f>
        <v>880000</v>
      </c>
      <c r="N3" s="48" t="s">
        <v>61</v>
      </c>
      <c r="O3" s="49">
        <v>40.47</v>
      </c>
      <c r="P3" s="48" t="s">
        <v>62</v>
      </c>
      <c r="Q3" s="48">
        <v>1000</v>
      </c>
      <c r="R3" s="48" t="s">
        <v>61</v>
      </c>
      <c r="S3" s="48">
        <v>5</v>
      </c>
      <c r="T3" s="48" t="s">
        <v>63</v>
      </c>
      <c r="U3" s="48" t="s">
        <v>64</v>
      </c>
      <c r="V3" s="47">
        <f>I3</f>
        <v>880000</v>
      </c>
      <c r="W3" s="48" t="s">
        <v>61</v>
      </c>
      <c r="X3" s="49"/>
      <c r="Y3" s="48" t="s">
        <v>62</v>
      </c>
      <c r="Z3" s="48">
        <v>1000</v>
      </c>
      <c r="AA3" s="48" t="s">
        <v>61</v>
      </c>
      <c r="AB3" s="48">
        <v>0</v>
      </c>
      <c r="AC3" s="48" t="s">
        <v>63</v>
      </c>
      <c r="AD3" s="48" t="s">
        <v>65</v>
      </c>
      <c r="AE3" s="48"/>
      <c r="AF3" s="50">
        <f>ROUNDDOWN((M3*O3/Q3*S3+V3*X3/Z3*AB3),0)</f>
        <v>178068</v>
      </c>
    </row>
    <row r="4" spans="1:32" ht="12.75" customHeight="1" x14ac:dyDescent="0.2">
      <c r="A4" s="438"/>
      <c r="B4" s="428"/>
      <c r="C4" s="431"/>
      <c r="D4" s="431"/>
      <c r="E4" s="431"/>
      <c r="F4" s="419"/>
      <c r="G4" s="428"/>
      <c r="H4" s="431"/>
      <c r="I4" s="422"/>
      <c r="J4" s="422"/>
      <c r="K4" s="422"/>
      <c r="L4" s="46" t="s">
        <v>66</v>
      </c>
      <c r="M4" s="47">
        <f>I3</f>
        <v>880000</v>
      </c>
      <c r="N4" s="48" t="s">
        <v>61</v>
      </c>
      <c r="O4" s="49">
        <v>7.75</v>
      </c>
      <c r="P4" s="48" t="s">
        <v>62</v>
      </c>
      <c r="Q4" s="48">
        <v>1000</v>
      </c>
      <c r="R4" s="48" t="s">
        <v>61</v>
      </c>
      <c r="S4" s="48">
        <v>5</v>
      </c>
      <c r="T4" s="48" t="s">
        <v>63</v>
      </c>
      <c r="U4" s="48" t="s">
        <v>64</v>
      </c>
      <c r="V4" s="47">
        <f>I3</f>
        <v>880000</v>
      </c>
      <c r="W4" s="48" t="s">
        <v>61</v>
      </c>
      <c r="X4" s="49"/>
      <c r="Y4" s="48" t="s">
        <v>62</v>
      </c>
      <c r="Z4" s="48">
        <v>1000</v>
      </c>
      <c r="AA4" s="48" t="s">
        <v>61</v>
      </c>
      <c r="AB4" s="48">
        <v>0</v>
      </c>
      <c r="AC4" s="48" t="s">
        <v>63</v>
      </c>
      <c r="AD4" s="48" t="s">
        <v>65</v>
      </c>
      <c r="AE4" s="48"/>
      <c r="AF4" s="50">
        <f t="shared" ref="AF4:AF10" si="0">ROUNDDOWN((M4*O4/Q4*S4+V4*X4/Z4*AB4),0)</f>
        <v>34100</v>
      </c>
    </row>
    <row r="5" spans="1:32" ht="12.75" customHeight="1" x14ac:dyDescent="0.2">
      <c r="A5" s="438"/>
      <c r="B5" s="428"/>
      <c r="C5" s="431"/>
      <c r="D5" s="431"/>
      <c r="E5" s="431"/>
      <c r="F5" s="419"/>
      <c r="G5" s="428"/>
      <c r="H5" s="431"/>
      <c r="I5" s="422"/>
      <c r="J5" s="422"/>
      <c r="K5" s="422"/>
      <c r="L5" s="46" t="s">
        <v>67</v>
      </c>
      <c r="M5" s="47">
        <v>620000</v>
      </c>
      <c r="N5" s="48" t="s">
        <v>61</v>
      </c>
      <c r="O5" s="48">
        <v>91.5</v>
      </c>
      <c r="P5" s="48" t="s">
        <v>62</v>
      </c>
      <c r="Q5" s="48">
        <v>1000</v>
      </c>
      <c r="R5" s="48" t="s">
        <v>61</v>
      </c>
      <c r="S5" s="48">
        <v>5</v>
      </c>
      <c r="T5" s="48" t="s">
        <v>63</v>
      </c>
      <c r="U5" s="48" t="s">
        <v>64</v>
      </c>
      <c r="V5" s="47">
        <v>620000</v>
      </c>
      <c r="W5" s="48" t="s">
        <v>61</v>
      </c>
      <c r="X5" s="48"/>
      <c r="Y5" s="48" t="s">
        <v>62</v>
      </c>
      <c r="Z5" s="48">
        <v>1000</v>
      </c>
      <c r="AA5" s="48" t="s">
        <v>61</v>
      </c>
      <c r="AB5" s="48">
        <v>0</v>
      </c>
      <c r="AC5" s="48" t="s">
        <v>63</v>
      </c>
      <c r="AD5" s="48" t="s">
        <v>65</v>
      </c>
      <c r="AE5" s="48"/>
      <c r="AF5" s="50">
        <f t="shared" si="0"/>
        <v>283650</v>
      </c>
    </row>
    <row r="6" spans="1:32" ht="12.75" customHeight="1" x14ac:dyDescent="0.2">
      <c r="A6" s="438"/>
      <c r="B6" s="428"/>
      <c r="C6" s="431"/>
      <c r="D6" s="431"/>
      <c r="E6" s="431"/>
      <c r="F6" s="419"/>
      <c r="G6" s="428"/>
      <c r="H6" s="431"/>
      <c r="I6" s="422"/>
      <c r="J6" s="422"/>
      <c r="K6" s="422"/>
      <c r="L6" s="46" t="s">
        <v>127</v>
      </c>
      <c r="M6" s="47">
        <v>620000</v>
      </c>
      <c r="N6" s="48" t="s">
        <v>61</v>
      </c>
      <c r="O6" s="48">
        <v>3.6</v>
      </c>
      <c r="P6" s="48" t="s">
        <v>62</v>
      </c>
      <c r="Q6" s="48">
        <v>1000</v>
      </c>
      <c r="R6" s="48" t="s">
        <v>61</v>
      </c>
      <c r="S6" s="48">
        <v>5</v>
      </c>
      <c r="T6" s="48" t="s">
        <v>128</v>
      </c>
      <c r="U6" s="48" t="s">
        <v>64</v>
      </c>
      <c r="V6" s="47">
        <v>620000</v>
      </c>
      <c r="W6" s="48" t="s">
        <v>61</v>
      </c>
      <c r="X6" s="48"/>
      <c r="Y6" s="48" t="s">
        <v>62</v>
      </c>
      <c r="Z6" s="48">
        <v>1001</v>
      </c>
      <c r="AA6" s="48" t="s">
        <v>61</v>
      </c>
      <c r="AB6" s="48">
        <v>0</v>
      </c>
      <c r="AC6" s="48" t="s">
        <v>138</v>
      </c>
      <c r="AD6" s="48" t="s">
        <v>65</v>
      </c>
      <c r="AE6" s="48"/>
      <c r="AF6" s="50">
        <f>ROUNDDOWN((M6*O6/Q6*S6+V6*X6/Z6*AB6),0)</f>
        <v>11160</v>
      </c>
    </row>
    <row r="7" spans="1:32" ht="12.75" customHeight="1" x14ac:dyDescent="0.2">
      <c r="A7" s="438"/>
      <c r="B7" s="428"/>
      <c r="C7" s="431"/>
      <c r="D7" s="431"/>
      <c r="E7" s="431"/>
      <c r="F7" s="419"/>
      <c r="G7" s="428"/>
      <c r="H7" s="431"/>
      <c r="I7" s="422"/>
      <c r="J7" s="422"/>
      <c r="K7" s="422"/>
      <c r="L7" s="51" t="s">
        <v>68</v>
      </c>
      <c r="M7" s="52">
        <f>H3</f>
        <v>857000</v>
      </c>
      <c r="N7" s="53" t="s">
        <v>69</v>
      </c>
      <c r="O7" s="54">
        <v>6</v>
      </c>
      <c r="P7" s="53" t="s">
        <v>70</v>
      </c>
      <c r="Q7" s="53">
        <v>1000</v>
      </c>
      <c r="R7" s="53" t="s">
        <v>69</v>
      </c>
      <c r="S7" s="53">
        <v>5</v>
      </c>
      <c r="T7" s="53" t="s">
        <v>71</v>
      </c>
      <c r="U7" s="53" t="s">
        <v>72</v>
      </c>
      <c r="V7" s="52">
        <f>H3</f>
        <v>857000</v>
      </c>
      <c r="W7" s="53" t="s">
        <v>73</v>
      </c>
      <c r="X7" s="53"/>
      <c r="Y7" s="53" t="s">
        <v>74</v>
      </c>
      <c r="Z7" s="53">
        <v>1000</v>
      </c>
      <c r="AA7" s="53" t="s">
        <v>73</v>
      </c>
      <c r="AB7" s="53">
        <v>0</v>
      </c>
      <c r="AC7" s="53" t="s">
        <v>71</v>
      </c>
      <c r="AD7" s="53" t="s">
        <v>75</v>
      </c>
      <c r="AE7" s="53"/>
      <c r="AF7" s="50">
        <f t="shared" si="0"/>
        <v>25710</v>
      </c>
    </row>
    <row r="8" spans="1:32" ht="12.75" customHeight="1" x14ac:dyDescent="0.2">
      <c r="A8" s="438"/>
      <c r="B8" s="428"/>
      <c r="C8" s="431"/>
      <c r="D8" s="431"/>
      <c r="E8" s="431"/>
      <c r="F8" s="419"/>
      <c r="G8" s="428"/>
      <c r="H8" s="431"/>
      <c r="I8" s="422"/>
      <c r="J8" s="422"/>
      <c r="K8" s="422"/>
      <c r="L8" s="51" t="s">
        <v>126</v>
      </c>
      <c r="M8" s="52">
        <f>H3</f>
        <v>857000</v>
      </c>
      <c r="N8" s="53" t="s">
        <v>69</v>
      </c>
      <c r="O8" s="54">
        <v>2.04</v>
      </c>
      <c r="P8" s="53" t="s">
        <v>70</v>
      </c>
      <c r="Q8" s="53">
        <v>1000</v>
      </c>
      <c r="R8" s="53" t="s">
        <v>69</v>
      </c>
      <c r="S8" s="53">
        <v>5</v>
      </c>
      <c r="T8" s="53" t="s">
        <v>71</v>
      </c>
      <c r="U8" s="53" t="s">
        <v>72</v>
      </c>
      <c r="V8" s="52">
        <f>H3</f>
        <v>857000</v>
      </c>
      <c r="W8" s="53" t="s">
        <v>69</v>
      </c>
      <c r="X8" s="53"/>
      <c r="Y8" s="53" t="s">
        <v>70</v>
      </c>
      <c r="Z8" s="53">
        <v>1000</v>
      </c>
      <c r="AA8" s="53" t="s">
        <v>69</v>
      </c>
      <c r="AB8" s="53">
        <v>0</v>
      </c>
      <c r="AC8" s="53" t="s">
        <v>71</v>
      </c>
      <c r="AD8" s="53" t="s">
        <v>75</v>
      </c>
      <c r="AE8" s="53"/>
      <c r="AF8" s="50">
        <f t="shared" si="0"/>
        <v>8741</v>
      </c>
    </row>
    <row r="9" spans="1:32" ht="12.75" customHeight="1" x14ac:dyDescent="0.2">
      <c r="A9" s="438"/>
      <c r="B9" s="428"/>
      <c r="C9" s="431"/>
      <c r="D9" s="431"/>
      <c r="E9" s="431"/>
      <c r="F9" s="419"/>
      <c r="G9" s="428"/>
      <c r="H9" s="431"/>
      <c r="I9" s="422"/>
      <c r="J9" s="422"/>
      <c r="K9" s="422"/>
      <c r="L9" s="51" t="s">
        <v>76</v>
      </c>
      <c r="M9" s="53"/>
      <c r="N9" s="56"/>
      <c r="O9" s="57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5"/>
    </row>
    <row r="10" spans="1:32" ht="12.75" customHeight="1" x14ac:dyDescent="0.2">
      <c r="A10" s="438"/>
      <c r="B10" s="428"/>
      <c r="C10" s="431"/>
      <c r="D10" s="431"/>
      <c r="E10" s="431"/>
      <c r="F10" s="419"/>
      <c r="G10" s="428"/>
      <c r="H10" s="431"/>
      <c r="I10" s="422"/>
      <c r="J10" s="422"/>
      <c r="K10" s="422"/>
      <c r="L10" s="51">
        <v>1</v>
      </c>
      <c r="M10" s="52">
        <f>H3</f>
        <v>857000</v>
      </c>
      <c r="N10" s="174" t="s">
        <v>69</v>
      </c>
      <c r="O10" s="175">
        <v>0.02</v>
      </c>
      <c r="P10" s="174" t="s">
        <v>70</v>
      </c>
      <c r="Q10" s="174">
        <v>1000</v>
      </c>
      <c r="R10" s="174" t="s">
        <v>69</v>
      </c>
      <c r="S10" s="174">
        <v>5</v>
      </c>
      <c r="T10" s="174" t="s">
        <v>71</v>
      </c>
      <c r="U10" s="174" t="s">
        <v>72</v>
      </c>
      <c r="V10" s="176">
        <f>H3</f>
        <v>857000</v>
      </c>
      <c r="W10" s="174" t="s">
        <v>69</v>
      </c>
      <c r="X10" s="174"/>
      <c r="Y10" s="174" t="s">
        <v>70</v>
      </c>
      <c r="Z10" s="174">
        <v>1000</v>
      </c>
      <c r="AA10" s="174" t="s">
        <v>69</v>
      </c>
      <c r="AB10" s="174">
        <v>0</v>
      </c>
      <c r="AC10" s="174" t="s">
        <v>71</v>
      </c>
      <c r="AD10" s="174" t="s">
        <v>75</v>
      </c>
      <c r="AE10" s="56"/>
      <c r="AF10" s="50">
        <f t="shared" si="0"/>
        <v>85</v>
      </c>
    </row>
    <row r="11" spans="1:32" ht="12.75" customHeight="1" x14ac:dyDescent="0.2">
      <c r="A11" s="438"/>
      <c r="B11" s="428"/>
      <c r="C11" s="431"/>
      <c r="D11" s="431"/>
      <c r="E11" s="431"/>
      <c r="F11" s="419"/>
      <c r="G11" s="428"/>
      <c r="H11" s="431"/>
      <c r="I11" s="422"/>
      <c r="J11" s="422"/>
      <c r="K11" s="422"/>
      <c r="L11" s="51">
        <v>2</v>
      </c>
      <c r="M11" s="53"/>
      <c r="N11" s="56"/>
      <c r="O11" s="57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5"/>
    </row>
    <row r="12" spans="1:32" ht="12.75" customHeight="1" x14ac:dyDescent="0.2">
      <c r="A12" s="439"/>
      <c r="B12" s="429"/>
      <c r="C12" s="432"/>
      <c r="D12" s="432"/>
      <c r="E12" s="432"/>
      <c r="F12" s="420"/>
      <c r="G12" s="429"/>
      <c r="H12" s="432"/>
      <c r="I12" s="423"/>
      <c r="J12" s="423"/>
      <c r="K12" s="423"/>
      <c r="L12" s="58" t="s">
        <v>77</v>
      </c>
      <c r="M12" s="59"/>
      <c r="N12" s="59"/>
      <c r="O12" s="60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75"/>
      <c r="AC12" s="59"/>
      <c r="AD12" s="59"/>
      <c r="AE12" s="59"/>
      <c r="AF12" s="61">
        <f>SUBTOTAL(9,AF3:AF11)</f>
        <v>541514</v>
      </c>
    </row>
    <row r="13" spans="1:32" ht="12.75" customHeight="1" x14ac:dyDescent="0.2">
      <c r="A13" s="412" t="str">
        <f>人件費!B6</f>
        <v>研究員A</v>
      </c>
      <c r="B13" s="415">
        <v>325333</v>
      </c>
      <c r="C13" s="418">
        <v>0</v>
      </c>
      <c r="D13" s="418">
        <v>0</v>
      </c>
      <c r="E13" s="418">
        <v>0</v>
      </c>
      <c r="F13" s="418">
        <v>0</v>
      </c>
      <c r="G13" s="433">
        <f>人件費!G6</f>
        <v>9800</v>
      </c>
      <c r="H13" s="424">
        <f>IF(SUM(B13:G13)=0,"",SUM(B13:G13))</f>
        <v>335133</v>
      </c>
      <c r="I13" s="424">
        <v>340000</v>
      </c>
      <c r="J13" s="424">
        <v>0</v>
      </c>
      <c r="K13" s="424">
        <f>IF(SUM(H13,J13)=0,"",SUM(H13,J13))</f>
        <v>335133</v>
      </c>
      <c r="L13" s="46" t="s">
        <v>60</v>
      </c>
      <c r="M13" s="47">
        <f>I13</f>
        <v>340000</v>
      </c>
      <c r="N13" s="48" t="s">
        <v>61</v>
      </c>
      <c r="O13" s="49">
        <v>40.47</v>
      </c>
      <c r="P13" s="48" t="s">
        <v>62</v>
      </c>
      <c r="Q13" s="48">
        <v>1000</v>
      </c>
      <c r="R13" s="48" t="s">
        <v>61</v>
      </c>
      <c r="S13" s="48">
        <v>6</v>
      </c>
      <c r="T13" s="48" t="s">
        <v>63</v>
      </c>
      <c r="U13" s="48" t="s">
        <v>64</v>
      </c>
      <c r="V13" s="47">
        <f>I13</f>
        <v>340000</v>
      </c>
      <c r="W13" s="48" t="s">
        <v>61</v>
      </c>
      <c r="X13" s="49"/>
      <c r="Y13" s="48" t="s">
        <v>62</v>
      </c>
      <c r="Z13" s="48">
        <v>1000</v>
      </c>
      <c r="AA13" s="48" t="s">
        <v>61</v>
      </c>
      <c r="AB13" s="48"/>
      <c r="AC13" s="48" t="s">
        <v>63</v>
      </c>
      <c r="AD13" s="48" t="s">
        <v>65</v>
      </c>
      <c r="AE13" s="48"/>
      <c r="AF13" s="50">
        <f t="shared" ref="AF13:AF18" si="1">ROUNDDOWN((M13*O13/Q13*S13+V13*X13/Z13*AB13),0)</f>
        <v>82558</v>
      </c>
    </row>
    <row r="14" spans="1:32" ht="12.75" customHeight="1" x14ac:dyDescent="0.2">
      <c r="A14" s="413"/>
      <c r="B14" s="416"/>
      <c r="C14" s="419"/>
      <c r="D14" s="419"/>
      <c r="E14" s="419"/>
      <c r="F14" s="419"/>
      <c r="G14" s="434"/>
      <c r="H14" s="425"/>
      <c r="I14" s="425"/>
      <c r="J14" s="425"/>
      <c r="K14" s="425"/>
      <c r="L14" s="46" t="s">
        <v>66</v>
      </c>
      <c r="M14" s="47"/>
      <c r="N14" s="48" t="s">
        <v>61</v>
      </c>
      <c r="O14" s="49"/>
      <c r="P14" s="48" t="s">
        <v>62</v>
      </c>
      <c r="Q14" s="48">
        <v>1000</v>
      </c>
      <c r="R14" s="48" t="s">
        <v>61</v>
      </c>
      <c r="S14" s="48"/>
      <c r="T14" s="48" t="s">
        <v>63</v>
      </c>
      <c r="U14" s="48" t="s">
        <v>64</v>
      </c>
      <c r="V14" s="47"/>
      <c r="W14" s="48" t="s">
        <v>61</v>
      </c>
      <c r="X14" s="49"/>
      <c r="Y14" s="48" t="s">
        <v>62</v>
      </c>
      <c r="Z14" s="48">
        <v>1000</v>
      </c>
      <c r="AA14" s="48" t="s">
        <v>61</v>
      </c>
      <c r="AB14" s="48"/>
      <c r="AC14" s="48" t="s">
        <v>63</v>
      </c>
      <c r="AD14" s="48" t="s">
        <v>65</v>
      </c>
      <c r="AE14" s="48"/>
      <c r="AF14" s="50">
        <f t="shared" si="1"/>
        <v>0</v>
      </c>
    </row>
    <row r="15" spans="1:32" ht="12.75" customHeight="1" x14ac:dyDescent="0.2">
      <c r="A15" s="413"/>
      <c r="B15" s="416"/>
      <c r="C15" s="419"/>
      <c r="D15" s="419"/>
      <c r="E15" s="419"/>
      <c r="F15" s="419"/>
      <c r="G15" s="434"/>
      <c r="H15" s="425"/>
      <c r="I15" s="425"/>
      <c r="J15" s="425"/>
      <c r="K15" s="425"/>
      <c r="L15" s="46" t="s">
        <v>67</v>
      </c>
      <c r="M15" s="47">
        <f>I13</f>
        <v>340000</v>
      </c>
      <c r="N15" s="48" t="s">
        <v>61</v>
      </c>
      <c r="O15" s="48">
        <v>91.5</v>
      </c>
      <c r="P15" s="48" t="s">
        <v>62</v>
      </c>
      <c r="Q15" s="48">
        <v>1000</v>
      </c>
      <c r="R15" s="48" t="s">
        <v>61</v>
      </c>
      <c r="S15" s="48">
        <v>6</v>
      </c>
      <c r="T15" s="48" t="s">
        <v>63</v>
      </c>
      <c r="U15" s="48" t="s">
        <v>64</v>
      </c>
      <c r="V15" s="47">
        <f>I13</f>
        <v>340000</v>
      </c>
      <c r="W15" s="48" t="s">
        <v>61</v>
      </c>
      <c r="X15" s="48"/>
      <c r="Y15" s="48" t="s">
        <v>62</v>
      </c>
      <c r="Z15" s="48">
        <v>1000</v>
      </c>
      <c r="AA15" s="48" t="s">
        <v>61</v>
      </c>
      <c r="AB15" s="48"/>
      <c r="AC15" s="48" t="s">
        <v>63</v>
      </c>
      <c r="AD15" s="48" t="s">
        <v>65</v>
      </c>
      <c r="AE15" s="48"/>
      <c r="AF15" s="50">
        <f t="shared" si="1"/>
        <v>186660</v>
      </c>
    </row>
    <row r="16" spans="1:32" ht="12.75" customHeight="1" x14ac:dyDescent="0.2">
      <c r="A16" s="413"/>
      <c r="B16" s="416"/>
      <c r="C16" s="419"/>
      <c r="D16" s="419"/>
      <c r="E16" s="419"/>
      <c r="F16" s="419"/>
      <c r="G16" s="434"/>
      <c r="H16" s="425"/>
      <c r="I16" s="425"/>
      <c r="J16" s="425"/>
      <c r="K16" s="425"/>
      <c r="L16" s="46" t="s">
        <v>127</v>
      </c>
      <c r="M16" s="47">
        <f>I13</f>
        <v>340000</v>
      </c>
      <c r="N16" s="48" t="s">
        <v>69</v>
      </c>
      <c r="O16" s="48">
        <v>3.6</v>
      </c>
      <c r="P16" s="48" t="s">
        <v>70</v>
      </c>
      <c r="Q16" s="48">
        <v>1000</v>
      </c>
      <c r="R16" s="48" t="s">
        <v>69</v>
      </c>
      <c r="S16" s="48">
        <v>6</v>
      </c>
      <c r="T16" s="48" t="s">
        <v>71</v>
      </c>
      <c r="U16" s="48" t="s">
        <v>72</v>
      </c>
      <c r="V16" s="47">
        <f>I13</f>
        <v>340000</v>
      </c>
      <c r="W16" s="48" t="s">
        <v>69</v>
      </c>
      <c r="X16" s="48"/>
      <c r="Y16" s="48" t="s">
        <v>70</v>
      </c>
      <c r="Z16" s="48">
        <v>1000</v>
      </c>
      <c r="AA16" s="48" t="s">
        <v>69</v>
      </c>
      <c r="AB16" s="48"/>
      <c r="AC16" s="48" t="s">
        <v>71</v>
      </c>
      <c r="AD16" s="48" t="s">
        <v>75</v>
      </c>
      <c r="AE16" s="48"/>
      <c r="AF16" s="50">
        <f t="shared" si="1"/>
        <v>7344</v>
      </c>
    </row>
    <row r="17" spans="1:32" ht="12.75" customHeight="1" x14ac:dyDescent="0.2">
      <c r="A17" s="413"/>
      <c r="B17" s="416"/>
      <c r="C17" s="419"/>
      <c r="D17" s="419"/>
      <c r="E17" s="419"/>
      <c r="F17" s="419"/>
      <c r="G17" s="434"/>
      <c r="H17" s="425"/>
      <c r="I17" s="425"/>
      <c r="J17" s="425"/>
      <c r="K17" s="425"/>
      <c r="L17" s="51" t="s">
        <v>68</v>
      </c>
      <c r="M17" s="52">
        <f>H13</f>
        <v>335133</v>
      </c>
      <c r="N17" s="53" t="s">
        <v>69</v>
      </c>
      <c r="O17" s="54">
        <v>6</v>
      </c>
      <c r="P17" s="53" t="s">
        <v>70</v>
      </c>
      <c r="Q17" s="53">
        <v>1000</v>
      </c>
      <c r="R17" s="53" t="s">
        <v>69</v>
      </c>
      <c r="S17" s="53">
        <v>6</v>
      </c>
      <c r="T17" s="53" t="s">
        <v>71</v>
      </c>
      <c r="U17" s="53" t="s">
        <v>72</v>
      </c>
      <c r="V17" s="52">
        <f>H13</f>
        <v>335133</v>
      </c>
      <c r="W17" s="53" t="s">
        <v>73</v>
      </c>
      <c r="X17" s="53"/>
      <c r="Y17" s="53" t="s">
        <v>74</v>
      </c>
      <c r="Z17" s="53">
        <v>1000</v>
      </c>
      <c r="AA17" s="53" t="s">
        <v>73</v>
      </c>
      <c r="AB17" s="53"/>
      <c r="AC17" s="53" t="s">
        <v>71</v>
      </c>
      <c r="AD17" s="53" t="s">
        <v>75</v>
      </c>
      <c r="AE17" s="53"/>
      <c r="AF17" s="50">
        <f t="shared" si="1"/>
        <v>12064</v>
      </c>
    </row>
    <row r="18" spans="1:32" ht="12.75" customHeight="1" x14ac:dyDescent="0.2">
      <c r="A18" s="413"/>
      <c r="B18" s="416"/>
      <c r="C18" s="419"/>
      <c r="D18" s="419"/>
      <c r="E18" s="419"/>
      <c r="F18" s="419"/>
      <c r="G18" s="434"/>
      <c r="H18" s="425"/>
      <c r="I18" s="425"/>
      <c r="J18" s="425"/>
      <c r="K18" s="425"/>
      <c r="L18" s="51" t="s">
        <v>126</v>
      </c>
      <c r="M18" s="52">
        <f>H13</f>
        <v>335133</v>
      </c>
      <c r="N18" s="53" t="s">
        <v>69</v>
      </c>
      <c r="O18" s="54">
        <v>2.04</v>
      </c>
      <c r="P18" s="53" t="s">
        <v>70</v>
      </c>
      <c r="Q18" s="53">
        <v>1000</v>
      </c>
      <c r="R18" s="53" t="s">
        <v>129</v>
      </c>
      <c r="S18" s="53">
        <v>6</v>
      </c>
      <c r="T18" s="53" t="s">
        <v>71</v>
      </c>
      <c r="U18" s="53" t="s">
        <v>72</v>
      </c>
      <c r="V18" s="52">
        <f>H13</f>
        <v>335133</v>
      </c>
      <c r="W18" s="53" t="s">
        <v>69</v>
      </c>
      <c r="X18" s="53"/>
      <c r="Y18" s="53" t="s">
        <v>70</v>
      </c>
      <c r="Z18" s="53">
        <v>1000</v>
      </c>
      <c r="AA18" s="53" t="s">
        <v>69</v>
      </c>
      <c r="AB18" s="53"/>
      <c r="AC18" s="53" t="s">
        <v>71</v>
      </c>
      <c r="AD18" s="53" t="s">
        <v>75</v>
      </c>
      <c r="AE18" s="53"/>
      <c r="AF18" s="55">
        <f t="shared" si="1"/>
        <v>4102</v>
      </c>
    </row>
    <row r="19" spans="1:32" ht="12.75" customHeight="1" x14ac:dyDescent="0.2">
      <c r="A19" s="413"/>
      <c r="B19" s="416"/>
      <c r="C19" s="419"/>
      <c r="D19" s="419"/>
      <c r="E19" s="419"/>
      <c r="F19" s="419"/>
      <c r="G19" s="434"/>
      <c r="H19" s="425"/>
      <c r="I19" s="425"/>
      <c r="J19" s="425"/>
      <c r="K19" s="425"/>
      <c r="L19" s="51" t="s">
        <v>76</v>
      </c>
      <c r="M19" s="53"/>
      <c r="N19" s="56"/>
      <c r="O19" s="57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5"/>
    </row>
    <row r="20" spans="1:32" ht="12.75" customHeight="1" x14ac:dyDescent="0.2">
      <c r="A20" s="413"/>
      <c r="B20" s="416"/>
      <c r="C20" s="419"/>
      <c r="D20" s="419"/>
      <c r="E20" s="419"/>
      <c r="F20" s="419"/>
      <c r="G20" s="434"/>
      <c r="H20" s="425"/>
      <c r="I20" s="425"/>
      <c r="J20" s="425"/>
      <c r="K20" s="425"/>
      <c r="L20" s="51">
        <v>1</v>
      </c>
      <c r="M20" s="52">
        <f>H13</f>
        <v>335133</v>
      </c>
      <c r="N20" s="174" t="s">
        <v>69</v>
      </c>
      <c r="O20" s="175">
        <v>0.02</v>
      </c>
      <c r="P20" s="174" t="s">
        <v>70</v>
      </c>
      <c r="Q20" s="174">
        <v>1000</v>
      </c>
      <c r="R20" s="174" t="s">
        <v>69</v>
      </c>
      <c r="S20" s="174">
        <v>6</v>
      </c>
      <c r="T20" s="174" t="s">
        <v>71</v>
      </c>
      <c r="U20" s="174" t="s">
        <v>72</v>
      </c>
      <c r="V20" s="176">
        <f>H13</f>
        <v>335133</v>
      </c>
      <c r="W20" s="174" t="s">
        <v>69</v>
      </c>
      <c r="X20" s="174"/>
      <c r="Y20" s="174" t="s">
        <v>70</v>
      </c>
      <c r="Z20" s="174">
        <v>1000</v>
      </c>
      <c r="AA20" s="174" t="s">
        <v>69</v>
      </c>
      <c r="AB20" s="174"/>
      <c r="AC20" s="174" t="s">
        <v>71</v>
      </c>
      <c r="AD20" s="174" t="s">
        <v>75</v>
      </c>
      <c r="AE20" s="56"/>
      <c r="AF20" s="50">
        <f>ROUNDDOWN((M20*O20/Q20*S20+V20*X20/Z20*AB20),0)</f>
        <v>40</v>
      </c>
    </row>
    <row r="21" spans="1:32" ht="12.75" customHeight="1" x14ac:dyDescent="0.2">
      <c r="A21" s="413"/>
      <c r="B21" s="416"/>
      <c r="C21" s="419"/>
      <c r="D21" s="419"/>
      <c r="E21" s="419"/>
      <c r="F21" s="419"/>
      <c r="G21" s="434"/>
      <c r="H21" s="425"/>
      <c r="I21" s="425"/>
      <c r="J21" s="425"/>
      <c r="K21" s="425"/>
      <c r="L21" s="51">
        <v>2</v>
      </c>
      <c r="M21" s="53"/>
      <c r="N21" s="56"/>
      <c r="O21" s="57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5"/>
    </row>
    <row r="22" spans="1:32" ht="12.75" customHeight="1" x14ac:dyDescent="0.2">
      <c r="A22" s="413"/>
      <c r="B22" s="416"/>
      <c r="C22" s="419"/>
      <c r="D22" s="419"/>
      <c r="E22" s="419"/>
      <c r="F22" s="419"/>
      <c r="G22" s="434"/>
      <c r="H22" s="425"/>
      <c r="I22" s="425"/>
      <c r="J22" s="425"/>
      <c r="K22" s="425"/>
      <c r="L22" s="177" t="s">
        <v>77</v>
      </c>
      <c r="M22" s="53"/>
      <c r="N22" s="53"/>
      <c r="O22" s="54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5">
        <f>SUBTOTAL(9,AF13:AF21)</f>
        <v>292768</v>
      </c>
    </row>
    <row r="23" spans="1:32" ht="12.75" customHeight="1" x14ac:dyDescent="0.2">
      <c r="A23" s="414"/>
      <c r="B23" s="417"/>
      <c r="C23" s="420"/>
      <c r="D23" s="420"/>
      <c r="E23" s="420"/>
      <c r="F23" s="420"/>
      <c r="G23" s="435"/>
      <c r="H23" s="426"/>
      <c r="I23" s="426"/>
      <c r="J23" s="426"/>
      <c r="K23" s="426"/>
      <c r="L23" s="58"/>
      <c r="M23" s="59"/>
      <c r="N23" s="59"/>
      <c r="O23" s="60"/>
      <c r="P23" s="59"/>
      <c r="Q23" s="440" t="s">
        <v>130</v>
      </c>
      <c r="R23" s="440"/>
      <c r="S23" s="440"/>
      <c r="T23" s="178"/>
      <c r="U23" s="178"/>
      <c r="V23" s="179">
        <v>0.6</v>
      </c>
      <c r="W23" s="178"/>
      <c r="X23" s="178"/>
      <c r="Y23" s="178"/>
      <c r="Z23" s="178"/>
      <c r="AA23" s="178"/>
      <c r="AB23" s="178"/>
      <c r="AC23" s="178"/>
      <c r="AD23" s="178"/>
      <c r="AE23" s="178"/>
      <c r="AF23" s="180">
        <f>ROUNDDOWN(AF22*V23,0)</f>
        <v>175660</v>
      </c>
    </row>
    <row r="24" spans="1:32" ht="12.75" customHeight="1" x14ac:dyDescent="0.2">
      <c r="A24" s="445" t="str">
        <f>人件費!B10</f>
        <v>プロジェクト推進補助者A</v>
      </c>
      <c r="B24" s="427">
        <f>人件費!D10</f>
        <v>240000</v>
      </c>
      <c r="C24" s="430">
        <v>0</v>
      </c>
      <c r="D24" s="430">
        <v>0</v>
      </c>
      <c r="E24" s="430">
        <v>0</v>
      </c>
      <c r="F24" s="418">
        <v>0</v>
      </c>
      <c r="G24" s="427">
        <f>人件費!G10</f>
        <v>20000</v>
      </c>
      <c r="H24" s="421">
        <f>IF(SUM(B24:G24)=0,"",SUM(B24:G24))</f>
        <v>260000</v>
      </c>
      <c r="I24" s="421">
        <v>260000</v>
      </c>
      <c r="J24" s="421">
        <v>0</v>
      </c>
      <c r="K24" s="421">
        <f>IF(SUM(H24,J24)=0,"",SUM(H24,J24))</f>
        <v>260000</v>
      </c>
      <c r="L24" s="132" t="s">
        <v>60</v>
      </c>
      <c r="M24" s="133">
        <f>I24</f>
        <v>260000</v>
      </c>
      <c r="N24" s="134" t="s">
        <v>61</v>
      </c>
      <c r="O24" s="135">
        <v>49.2</v>
      </c>
      <c r="P24" s="134" t="s">
        <v>62</v>
      </c>
      <c r="Q24" s="134">
        <v>1000</v>
      </c>
      <c r="R24" s="134" t="s">
        <v>61</v>
      </c>
      <c r="S24" s="134">
        <v>5</v>
      </c>
      <c r="T24" s="134" t="s">
        <v>63</v>
      </c>
      <c r="U24" s="134" t="s">
        <v>64</v>
      </c>
      <c r="V24" s="133">
        <f>I24</f>
        <v>260000</v>
      </c>
      <c r="W24" s="134" t="s">
        <v>61</v>
      </c>
      <c r="X24" s="135">
        <v>49.2</v>
      </c>
      <c r="Y24" s="134" t="s">
        <v>62</v>
      </c>
      <c r="Z24" s="134">
        <v>1000</v>
      </c>
      <c r="AA24" s="134" t="s">
        <v>61</v>
      </c>
      <c r="AB24" s="134">
        <v>0</v>
      </c>
      <c r="AC24" s="134" t="s">
        <v>63</v>
      </c>
      <c r="AD24" s="134" t="s">
        <v>65</v>
      </c>
      <c r="AE24" s="134"/>
      <c r="AF24" s="136">
        <f>ROUNDDOWN((M24*O24/Q24*S24+V24*X24/Z24*AB24),0)</f>
        <v>63960</v>
      </c>
    </row>
    <row r="25" spans="1:32" ht="12.75" customHeight="1" x14ac:dyDescent="0.2">
      <c r="A25" s="446"/>
      <c r="B25" s="428"/>
      <c r="C25" s="431"/>
      <c r="D25" s="431"/>
      <c r="E25" s="431"/>
      <c r="F25" s="419"/>
      <c r="G25" s="428"/>
      <c r="H25" s="422"/>
      <c r="I25" s="422"/>
      <c r="J25" s="422"/>
      <c r="K25" s="422"/>
      <c r="L25" s="46" t="s">
        <v>66</v>
      </c>
      <c r="M25" s="47"/>
      <c r="N25" s="48" t="s">
        <v>61</v>
      </c>
      <c r="O25" s="49"/>
      <c r="P25" s="48" t="s">
        <v>62</v>
      </c>
      <c r="Q25" s="48">
        <v>1000</v>
      </c>
      <c r="R25" s="48" t="s">
        <v>61</v>
      </c>
      <c r="S25" s="48"/>
      <c r="T25" s="48" t="s">
        <v>63</v>
      </c>
      <c r="U25" s="48" t="s">
        <v>64</v>
      </c>
      <c r="V25" s="47"/>
      <c r="W25" s="48" t="s">
        <v>61</v>
      </c>
      <c r="X25" s="49"/>
      <c r="Y25" s="48" t="s">
        <v>62</v>
      </c>
      <c r="Z25" s="48">
        <v>1000</v>
      </c>
      <c r="AA25" s="48" t="s">
        <v>61</v>
      </c>
      <c r="AB25" s="48">
        <v>0</v>
      </c>
      <c r="AC25" s="48" t="s">
        <v>63</v>
      </c>
      <c r="AD25" s="48" t="s">
        <v>65</v>
      </c>
      <c r="AE25" s="48"/>
      <c r="AF25" s="50">
        <f t="shared" ref="AF25:AF29" si="2">ROUNDDOWN((M25*O25/Q25*S25+V25*X25/Z25*AB25),0)</f>
        <v>0</v>
      </c>
    </row>
    <row r="26" spans="1:32" ht="12.75" customHeight="1" x14ac:dyDescent="0.2">
      <c r="A26" s="446"/>
      <c r="B26" s="428"/>
      <c r="C26" s="431"/>
      <c r="D26" s="431"/>
      <c r="E26" s="431"/>
      <c r="F26" s="419"/>
      <c r="G26" s="428"/>
      <c r="H26" s="422"/>
      <c r="I26" s="422"/>
      <c r="J26" s="422"/>
      <c r="K26" s="422"/>
      <c r="L26" s="46" t="s">
        <v>67</v>
      </c>
      <c r="M26" s="47">
        <f>I24</f>
        <v>260000</v>
      </c>
      <c r="N26" s="48" t="s">
        <v>61</v>
      </c>
      <c r="O26" s="48">
        <v>91.5</v>
      </c>
      <c r="P26" s="48" t="s">
        <v>62</v>
      </c>
      <c r="Q26" s="48">
        <v>1000</v>
      </c>
      <c r="R26" s="48" t="s">
        <v>61</v>
      </c>
      <c r="S26" s="48">
        <v>5</v>
      </c>
      <c r="T26" s="48" t="s">
        <v>63</v>
      </c>
      <c r="U26" s="48" t="s">
        <v>64</v>
      </c>
      <c r="V26" s="47">
        <f>I24</f>
        <v>260000</v>
      </c>
      <c r="W26" s="48" t="s">
        <v>61</v>
      </c>
      <c r="X26" s="48">
        <v>91.5</v>
      </c>
      <c r="Y26" s="48" t="s">
        <v>62</v>
      </c>
      <c r="Z26" s="48">
        <v>1000</v>
      </c>
      <c r="AA26" s="48" t="s">
        <v>61</v>
      </c>
      <c r="AB26" s="48">
        <v>0</v>
      </c>
      <c r="AC26" s="48" t="s">
        <v>63</v>
      </c>
      <c r="AD26" s="48" t="s">
        <v>65</v>
      </c>
      <c r="AE26" s="48"/>
      <c r="AF26" s="50">
        <f t="shared" si="2"/>
        <v>118950</v>
      </c>
    </row>
    <row r="27" spans="1:32" ht="12.75" customHeight="1" x14ac:dyDescent="0.2">
      <c r="A27" s="446"/>
      <c r="B27" s="428"/>
      <c r="C27" s="431"/>
      <c r="D27" s="431"/>
      <c r="E27" s="431"/>
      <c r="F27" s="419"/>
      <c r="G27" s="428"/>
      <c r="H27" s="422"/>
      <c r="I27" s="422"/>
      <c r="J27" s="422"/>
      <c r="K27" s="422"/>
      <c r="L27" s="46" t="s">
        <v>127</v>
      </c>
      <c r="M27" s="47">
        <f>I24</f>
        <v>260000</v>
      </c>
      <c r="N27" s="48" t="s">
        <v>135</v>
      </c>
      <c r="O27" s="48">
        <v>3.6</v>
      </c>
      <c r="P27" s="48" t="s">
        <v>70</v>
      </c>
      <c r="Q27" s="48">
        <v>1000</v>
      </c>
      <c r="R27" s="48" t="s">
        <v>135</v>
      </c>
      <c r="S27" s="48">
        <v>5</v>
      </c>
      <c r="T27" s="48" t="s">
        <v>71</v>
      </c>
      <c r="U27" s="48" t="s">
        <v>72</v>
      </c>
      <c r="V27" s="47">
        <f>I24</f>
        <v>260000</v>
      </c>
      <c r="W27" s="48" t="s">
        <v>69</v>
      </c>
      <c r="X27" s="48">
        <v>3.6</v>
      </c>
      <c r="Y27" s="48" t="s">
        <v>70</v>
      </c>
      <c r="Z27" s="48">
        <v>1000</v>
      </c>
      <c r="AA27" s="48" t="s">
        <v>69</v>
      </c>
      <c r="AB27" s="48">
        <v>0</v>
      </c>
      <c r="AC27" s="48" t="s">
        <v>71</v>
      </c>
      <c r="AD27" s="48" t="s">
        <v>75</v>
      </c>
      <c r="AE27" s="48"/>
      <c r="AF27" s="50">
        <f t="shared" si="2"/>
        <v>4680</v>
      </c>
    </row>
    <row r="28" spans="1:32" ht="12.75" customHeight="1" x14ac:dyDescent="0.2">
      <c r="A28" s="446"/>
      <c r="B28" s="428"/>
      <c r="C28" s="431"/>
      <c r="D28" s="431"/>
      <c r="E28" s="431"/>
      <c r="F28" s="419"/>
      <c r="G28" s="428"/>
      <c r="H28" s="422"/>
      <c r="I28" s="422"/>
      <c r="J28" s="422"/>
      <c r="K28" s="422"/>
      <c r="L28" s="51" t="s">
        <v>68</v>
      </c>
      <c r="M28" s="52">
        <f>H24</f>
        <v>260000</v>
      </c>
      <c r="N28" s="53" t="s">
        <v>69</v>
      </c>
      <c r="O28" s="54">
        <v>6</v>
      </c>
      <c r="P28" s="53" t="s">
        <v>70</v>
      </c>
      <c r="Q28" s="53">
        <v>1000</v>
      </c>
      <c r="R28" s="53" t="s">
        <v>69</v>
      </c>
      <c r="S28" s="53">
        <v>5</v>
      </c>
      <c r="T28" s="53" t="s">
        <v>71</v>
      </c>
      <c r="U28" s="53" t="s">
        <v>72</v>
      </c>
      <c r="V28" s="52">
        <f>H24</f>
        <v>260000</v>
      </c>
      <c r="W28" s="53" t="s">
        <v>69</v>
      </c>
      <c r="X28" s="186">
        <v>6</v>
      </c>
      <c r="Y28" s="53" t="s">
        <v>70</v>
      </c>
      <c r="Z28" s="53">
        <v>1000</v>
      </c>
      <c r="AA28" s="53" t="s">
        <v>69</v>
      </c>
      <c r="AB28" s="53">
        <v>0</v>
      </c>
      <c r="AC28" s="53" t="s">
        <v>71</v>
      </c>
      <c r="AD28" s="53" t="s">
        <v>75</v>
      </c>
      <c r="AE28" s="53"/>
      <c r="AF28" s="50">
        <f t="shared" si="2"/>
        <v>7800</v>
      </c>
    </row>
    <row r="29" spans="1:32" ht="12.75" customHeight="1" x14ac:dyDescent="0.2">
      <c r="A29" s="446"/>
      <c r="B29" s="428"/>
      <c r="C29" s="431"/>
      <c r="D29" s="431"/>
      <c r="E29" s="431"/>
      <c r="F29" s="419"/>
      <c r="G29" s="428"/>
      <c r="H29" s="422"/>
      <c r="I29" s="422"/>
      <c r="J29" s="422"/>
      <c r="K29" s="422"/>
      <c r="L29" s="51" t="s">
        <v>126</v>
      </c>
      <c r="M29" s="52">
        <f>H24</f>
        <v>260000</v>
      </c>
      <c r="N29" s="53" t="s">
        <v>69</v>
      </c>
      <c r="O29" s="54">
        <v>3</v>
      </c>
      <c r="P29" s="53" t="s">
        <v>70</v>
      </c>
      <c r="Q29" s="53">
        <v>1000</v>
      </c>
      <c r="R29" s="53" t="s">
        <v>69</v>
      </c>
      <c r="S29" s="53">
        <v>5</v>
      </c>
      <c r="T29" s="53" t="s">
        <v>71</v>
      </c>
      <c r="U29" s="53" t="s">
        <v>72</v>
      </c>
      <c r="V29" s="52">
        <f>H24</f>
        <v>260000</v>
      </c>
      <c r="W29" s="53" t="s">
        <v>69</v>
      </c>
      <c r="X29" s="186">
        <v>3</v>
      </c>
      <c r="Y29" s="53" t="s">
        <v>70</v>
      </c>
      <c r="Z29" s="53">
        <v>1000</v>
      </c>
      <c r="AA29" s="53" t="s">
        <v>69</v>
      </c>
      <c r="AB29" s="53">
        <v>0</v>
      </c>
      <c r="AC29" s="53" t="s">
        <v>71</v>
      </c>
      <c r="AD29" s="53" t="s">
        <v>75</v>
      </c>
      <c r="AE29" s="53"/>
      <c r="AF29" s="50">
        <f t="shared" si="2"/>
        <v>3900</v>
      </c>
    </row>
    <row r="30" spans="1:32" ht="12.75" customHeight="1" x14ac:dyDescent="0.2">
      <c r="A30" s="446"/>
      <c r="B30" s="428"/>
      <c r="C30" s="431"/>
      <c r="D30" s="431"/>
      <c r="E30" s="431"/>
      <c r="F30" s="419"/>
      <c r="G30" s="428"/>
      <c r="H30" s="422"/>
      <c r="I30" s="422"/>
      <c r="J30" s="422"/>
      <c r="K30" s="422"/>
      <c r="L30" s="51" t="s">
        <v>76</v>
      </c>
      <c r="M30" s="53"/>
      <c r="N30" s="56"/>
      <c r="O30" s="57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5"/>
    </row>
    <row r="31" spans="1:32" ht="12.75" customHeight="1" x14ac:dyDescent="0.2">
      <c r="A31" s="446"/>
      <c r="B31" s="428"/>
      <c r="C31" s="431"/>
      <c r="D31" s="431"/>
      <c r="E31" s="431"/>
      <c r="F31" s="419"/>
      <c r="G31" s="428"/>
      <c r="H31" s="422"/>
      <c r="I31" s="422"/>
      <c r="J31" s="422"/>
      <c r="K31" s="422"/>
      <c r="L31" s="51">
        <v>1</v>
      </c>
      <c r="M31" s="52">
        <f>H24</f>
        <v>260000</v>
      </c>
      <c r="N31" s="174" t="s">
        <v>69</v>
      </c>
      <c r="O31" s="175">
        <v>0.02</v>
      </c>
      <c r="P31" s="174" t="s">
        <v>70</v>
      </c>
      <c r="Q31" s="174">
        <v>1000</v>
      </c>
      <c r="R31" s="174" t="s">
        <v>69</v>
      </c>
      <c r="S31" s="174">
        <v>5</v>
      </c>
      <c r="T31" s="174" t="s">
        <v>71</v>
      </c>
      <c r="U31" s="174" t="s">
        <v>72</v>
      </c>
      <c r="V31" s="176">
        <f>H24</f>
        <v>260000</v>
      </c>
      <c r="W31" s="174" t="s">
        <v>69</v>
      </c>
      <c r="X31" s="174">
        <v>0.02</v>
      </c>
      <c r="Y31" s="174" t="s">
        <v>70</v>
      </c>
      <c r="Z31" s="174">
        <v>1000</v>
      </c>
      <c r="AA31" s="174" t="s">
        <v>69</v>
      </c>
      <c r="AB31" s="174">
        <v>0</v>
      </c>
      <c r="AC31" s="174" t="s">
        <v>71</v>
      </c>
      <c r="AD31" s="174" t="s">
        <v>75</v>
      </c>
      <c r="AE31" s="56"/>
      <c r="AF31" s="50">
        <f>ROUNDDOWN((M31*O31/Q31*S31+V31*X31/Z31*AB31),0)</f>
        <v>26</v>
      </c>
    </row>
    <row r="32" spans="1:32" ht="12.75" customHeight="1" x14ac:dyDescent="0.2">
      <c r="A32" s="446"/>
      <c r="B32" s="428"/>
      <c r="C32" s="431"/>
      <c r="D32" s="431"/>
      <c r="E32" s="431"/>
      <c r="F32" s="419"/>
      <c r="G32" s="428"/>
      <c r="H32" s="422"/>
      <c r="I32" s="422"/>
      <c r="J32" s="422"/>
      <c r="K32" s="422"/>
      <c r="L32" s="51">
        <v>2</v>
      </c>
      <c r="M32" s="53"/>
      <c r="N32" s="56"/>
      <c r="O32" s="57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5"/>
    </row>
    <row r="33" spans="1:33" ht="12.75" customHeight="1" x14ac:dyDescent="0.2">
      <c r="A33" s="447"/>
      <c r="B33" s="429"/>
      <c r="C33" s="432"/>
      <c r="D33" s="432"/>
      <c r="E33" s="432"/>
      <c r="F33" s="420"/>
      <c r="G33" s="429"/>
      <c r="H33" s="423"/>
      <c r="I33" s="423"/>
      <c r="J33" s="423"/>
      <c r="K33" s="423"/>
      <c r="L33" s="58" t="s">
        <v>77</v>
      </c>
      <c r="M33" s="59"/>
      <c r="N33" s="59"/>
      <c r="O33" s="60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61">
        <f>SUBTOTAL(9,AF24:AF32)</f>
        <v>199316</v>
      </c>
    </row>
    <row r="34" spans="1:33" ht="12.75" customHeight="1" x14ac:dyDescent="0.2">
      <c r="A34" s="445" t="str">
        <f>人件費!B11</f>
        <v>プロジェクト推進補助者B</v>
      </c>
      <c r="B34" s="427">
        <v>170800</v>
      </c>
      <c r="C34" s="430">
        <v>0</v>
      </c>
      <c r="D34" s="430">
        <v>0</v>
      </c>
      <c r="E34" s="430">
        <v>0</v>
      </c>
      <c r="F34" s="418">
        <v>0</v>
      </c>
      <c r="G34" s="427">
        <f>人件費!G11</f>
        <v>0</v>
      </c>
      <c r="H34" s="421">
        <f>IF(SUM(B34:G34)=0,"",SUM(B34:G34))</f>
        <v>170800</v>
      </c>
      <c r="I34" s="421">
        <v>170000</v>
      </c>
      <c r="J34" s="421">
        <v>0</v>
      </c>
      <c r="K34" s="421">
        <f>IF(SUM(H34,J34)=0,"",SUM(H34,J34))</f>
        <v>170800</v>
      </c>
      <c r="L34" s="46" t="s">
        <v>60</v>
      </c>
      <c r="M34" s="47">
        <f>I34</f>
        <v>170000</v>
      </c>
      <c r="N34" s="48" t="s">
        <v>61</v>
      </c>
      <c r="O34" s="49">
        <v>49.2</v>
      </c>
      <c r="P34" s="48" t="s">
        <v>62</v>
      </c>
      <c r="Q34" s="48">
        <v>1000</v>
      </c>
      <c r="R34" s="48" t="s">
        <v>61</v>
      </c>
      <c r="S34" s="48">
        <v>6</v>
      </c>
      <c r="T34" s="48" t="s">
        <v>63</v>
      </c>
      <c r="U34" s="48" t="s">
        <v>64</v>
      </c>
      <c r="V34" s="47">
        <f>I34</f>
        <v>170000</v>
      </c>
      <c r="W34" s="48" t="s">
        <v>61</v>
      </c>
      <c r="X34" s="49">
        <v>49.2</v>
      </c>
      <c r="Y34" s="48" t="s">
        <v>62</v>
      </c>
      <c r="Z34" s="48">
        <v>1000</v>
      </c>
      <c r="AA34" s="48" t="s">
        <v>61</v>
      </c>
      <c r="AB34" s="48">
        <v>0</v>
      </c>
      <c r="AC34" s="48" t="s">
        <v>63</v>
      </c>
      <c r="AD34" s="48" t="s">
        <v>65</v>
      </c>
      <c r="AE34" s="48"/>
      <c r="AF34" s="50">
        <f t="shared" ref="AF34:AF39" si="3">ROUNDDOWN((M34*O34/Q34*S34+V34*X34/Z34*AB34),0)</f>
        <v>50184</v>
      </c>
    </row>
    <row r="35" spans="1:33" ht="12.75" customHeight="1" x14ac:dyDescent="0.2">
      <c r="A35" s="446"/>
      <c r="B35" s="428"/>
      <c r="C35" s="431"/>
      <c r="D35" s="431"/>
      <c r="E35" s="431"/>
      <c r="F35" s="419"/>
      <c r="G35" s="428"/>
      <c r="H35" s="422"/>
      <c r="I35" s="422"/>
      <c r="J35" s="422"/>
      <c r="K35" s="422"/>
      <c r="L35" s="46" t="s">
        <v>66</v>
      </c>
      <c r="M35" s="47">
        <f>I34</f>
        <v>170000</v>
      </c>
      <c r="N35" s="48" t="s">
        <v>61</v>
      </c>
      <c r="O35" s="49">
        <v>9</v>
      </c>
      <c r="P35" s="48" t="s">
        <v>62</v>
      </c>
      <c r="Q35" s="48">
        <v>1000</v>
      </c>
      <c r="R35" s="48" t="s">
        <v>61</v>
      </c>
      <c r="S35" s="48">
        <v>6</v>
      </c>
      <c r="T35" s="48" t="s">
        <v>63</v>
      </c>
      <c r="U35" s="48" t="s">
        <v>64</v>
      </c>
      <c r="V35" s="47">
        <f>I34</f>
        <v>170000</v>
      </c>
      <c r="W35" s="48" t="s">
        <v>61</v>
      </c>
      <c r="X35" s="49">
        <v>9</v>
      </c>
      <c r="Y35" s="48" t="s">
        <v>62</v>
      </c>
      <c r="Z35" s="48">
        <v>1000</v>
      </c>
      <c r="AA35" s="48" t="s">
        <v>61</v>
      </c>
      <c r="AB35" s="48">
        <v>0</v>
      </c>
      <c r="AC35" s="48" t="s">
        <v>63</v>
      </c>
      <c r="AD35" s="48" t="s">
        <v>65</v>
      </c>
      <c r="AE35" s="48"/>
      <c r="AF35" s="50">
        <f t="shared" si="3"/>
        <v>9180</v>
      </c>
    </row>
    <row r="36" spans="1:33" ht="12.75" customHeight="1" x14ac:dyDescent="0.2">
      <c r="A36" s="446"/>
      <c r="B36" s="428"/>
      <c r="C36" s="431"/>
      <c r="D36" s="431"/>
      <c r="E36" s="431"/>
      <c r="F36" s="419"/>
      <c r="G36" s="428"/>
      <c r="H36" s="422"/>
      <c r="I36" s="422"/>
      <c r="J36" s="422"/>
      <c r="K36" s="422"/>
      <c r="L36" s="46" t="s">
        <v>67</v>
      </c>
      <c r="M36" s="47">
        <f>I34</f>
        <v>170000</v>
      </c>
      <c r="N36" s="48" t="s">
        <v>61</v>
      </c>
      <c r="O36" s="48">
        <v>91.5</v>
      </c>
      <c r="P36" s="48" t="s">
        <v>62</v>
      </c>
      <c r="Q36" s="48">
        <v>1000</v>
      </c>
      <c r="R36" s="48" t="s">
        <v>61</v>
      </c>
      <c r="S36" s="48">
        <v>6</v>
      </c>
      <c r="T36" s="48" t="s">
        <v>63</v>
      </c>
      <c r="U36" s="48" t="s">
        <v>64</v>
      </c>
      <c r="V36" s="47">
        <f>I34</f>
        <v>170000</v>
      </c>
      <c r="W36" s="48" t="s">
        <v>61</v>
      </c>
      <c r="X36" s="48">
        <v>91.5</v>
      </c>
      <c r="Y36" s="48" t="s">
        <v>62</v>
      </c>
      <c r="Z36" s="48">
        <v>1000</v>
      </c>
      <c r="AA36" s="48" t="s">
        <v>61</v>
      </c>
      <c r="AB36" s="48">
        <v>0</v>
      </c>
      <c r="AC36" s="48" t="s">
        <v>63</v>
      </c>
      <c r="AD36" s="48" t="s">
        <v>65</v>
      </c>
      <c r="AE36" s="48"/>
      <c r="AF36" s="50">
        <f t="shared" si="3"/>
        <v>93330</v>
      </c>
    </row>
    <row r="37" spans="1:33" ht="12.75" customHeight="1" x14ac:dyDescent="0.2">
      <c r="A37" s="446"/>
      <c r="B37" s="428"/>
      <c r="C37" s="431"/>
      <c r="D37" s="431"/>
      <c r="E37" s="431"/>
      <c r="F37" s="419"/>
      <c r="G37" s="428"/>
      <c r="H37" s="422"/>
      <c r="I37" s="422"/>
      <c r="J37" s="422"/>
      <c r="K37" s="422"/>
      <c r="L37" s="46" t="s">
        <v>127</v>
      </c>
      <c r="M37" s="47">
        <f>I34</f>
        <v>170000</v>
      </c>
      <c r="N37" s="48" t="s">
        <v>135</v>
      </c>
      <c r="O37" s="48">
        <v>3.6</v>
      </c>
      <c r="P37" s="48" t="s">
        <v>70</v>
      </c>
      <c r="Q37" s="48">
        <v>1000</v>
      </c>
      <c r="R37" s="48" t="s">
        <v>135</v>
      </c>
      <c r="S37" s="48">
        <v>6</v>
      </c>
      <c r="T37" s="48" t="s">
        <v>71</v>
      </c>
      <c r="U37" s="48" t="s">
        <v>72</v>
      </c>
      <c r="V37" s="47">
        <f>I34</f>
        <v>170000</v>
      </c>
      <c r="W37" s="48" t="s">
        <v>69</v>
      </c>
      <c r="X37" s="48">
        <v>3.6</v>
      </c>
      <c r="Y37" s="48" t="s">
        <v>70</v>
      </c>
      <c r="Z37" s="48">
        <v>1000</v>
      </c>
      <c r="AA37" s="48" t="s">
        <v>69</v>
      </c>
      <c r="AB37" s="48">
        <v>0</v>
      </c>
      <c r="AC37" s="48" t="s">
        <v>71</v>
      </c>
      <c r="AD37" s="48" t="s">
        <v>75</v>
      </c>
      <c r="AE37" s="48"/>
      <c r="AF37" s="50">
        <f t="shared" si="3"/>
        <v>3672</v>
      </c>
    </row>
    <row r="38" spans="1:33" ht="12.75" customHeight="1" x14ac:dyDescent="0.2">
      <c r="A38" s="446"/>
      <c r="B38" s="428"/>
      <c r="C38" s="431"/>
      <c r="D38" s="431"/>
      <c r="E38" s="431"/>
      <c r="F38" s="419"/>
      <c r="G38" s="428"/>
      <c r="H38" s="422"/>
      <c r="I38" s="422"/>
      <c r="J38" s="422"/>
      <c r="K38" s="422"/>
      <c r="L38" s="51" t="s">
        <v>68</v>
      </c>
      <c r="M38" s="52">
        <f>H34</f>
        <v>170800</v>
      </c>
      <c r="N38" s="53" t="s">
        <v>69</v>
      </c>
      <c r="O38" s="54">
        <v>6</v>
      </c>
      <c r="P38" s="53" t="s">
        <v>70</v>
      </c>
      <c r="Q38" s="53">
        <v>1000</v>
      </c>
      <c r="R38" s="53" t="s">
        <v>69</v>
      </c>
      <c r="S38" s="53">
        <v>6</v>
      </c>
      <c r="T38" s="53" t="s">
        <v>71</v>
      </c>
      <c r="U38" s="53" t="s">
        <v>72</v>
      </c>
      <c r="V38" s="52">
        <f>H34</f>
        <v>170800</v>
      </c>
      <c r="W38" s="53" t="s">
        <v>69</v>
      </c>
      <c r="X38" s="186">
        <v>6</v>
      </c>
      <c r="Y38" s="53" t="s">
        <v>70</v>
      </c>
      <c r="Z38" s="53">
        <v>1000</v>
      </c>
      <c r="AA38" s="53" t="s">
        <v>69</v>
      </c>
      <c r="AB38" s="53">
        <v>0</v>
      </c>
      <c r="AC38" s="53" t="s">
        <v>71</v>
      </c>
      <c r="AD38" s="53" t="s">
        <v>75</v>
      </c>
      <c r="AE38" s="53"/>
      <c r="AF38" s="50">
        <f t="shared" si="3"/>
        <v>6148</v>
      </c>
    </row>
    <row r="39" spans="1:33" ht="12.75" customHeight="1" x14ac:dyDescent="0.2">
      <c r="A39" s="446"/>
      <c r="B39" s="428"/>
      <c r="C39" s="431"/>
      <c r="D39" s="431"/>
      <c r="E39" s="431"/>
      <c r="F39" s="419"/>
      <c r="G39" s="428"/>
      <c r="H39" s="422"/>
      <c r="I39" s="422"/>
      <c r="J39" s="422"/>
      <c r="K39" s="422"/>
      <c r="L39" s="51" t="s">
        <v>126</v>
      </c>
      <c r="M39" s="52">
        <f>H34</f>
        <v>170800</v>
      </c>
      <c r="N39" s="53" t="s">
        <v>69</v>
      </c>
      <c r="O39" s="54">
        <v>2.04</v>
      </c>
      <c r="P39" s="53" t="s">
        <v>70</v>
      </c>
      <c r="Q39" s="53">
        <v>1000</v>
      </c>
      <c r="R39" s="53" t="s">
        <v>69</v>
      </c>
      <c r="S39" s="53">
        <v>6</v>
      </c>
      <c r="T39" s="53" t="s">
        <v>71</v>
      </c>
      <c r="U39" s="53" t="s">
        <v>72</v>
      </c>
      <c r="V39" s="52">
        <f>H34</f>
        <v>170800</v>
      </c>
      <c r="W39" s="53" t="s">
        <v>69</v>
      </c>
      <c r="X39" s="186">
        <v>2.04</v>
      </c>
      <c r="Y39" s="53" t="s">
        <v>70</v>
      </c>
      <c r="Z39" s="53">
        <v>1000</v>
      </c>
      <c r="AA39" s="53" t="s">
        <v>69</v>
      </c>
      <c r="AB39" s="53">
        <v>0</v>
      </c>
      <c r="AC39" s="53" t="s">
        <v>71</v>
      </c>
      <c r="AD39" s="53" t="s">
        <v>75</v>
      </c>
      <c r="AE39" s="53"/>
      <c r="AF39" s="50">
        <f t="shared" si="3"/>
        <v>2090</v>
      </c>
    </row>
    <row r="40" spans="1:33" ht="12.75" customHeight="1" x14ac:dyDescent="0.2">
      <c r="A40" s="446"/>
      <c r="B40" s="428"/>
      <c r="C40" s="431"/>
      <c r="D40" s="431"/>
      <c r="E40" s="431"/>
      <c r="F40" s="419"/>
      <c r="G40" s="428"/>
      <c r="H40" s="422"/>
      <c r="I40" s="422"/>
      <c r="J40" s="422"/>
      <c r="K40" s="422"/>
      <c r="L40" s="51" t="s">
        <v>76</v>
      </c>
      <c r="M40" s="53"/>
      <c r="N40" s="56"/>
      <c r="O40" s="57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5"/>
    </row>
    <row r="41" spans="1:33" ht="12.75" customHeight="1" x14ac:dyDescent="0.2">
      <c r="A41" s="446"/>
      <c r="B41" s="428"/>
      <c r="C41" s="431"/>
      <c r="D41" s="431"/>
      <c r="E41" s="431"/>
      <c r="F41" s="419"/>
      <c r="G41" s="428"/>
      <c r="H41" s="422"/>
      <c r="I41" s="422"/>
      <c r="J41" s="422"/>
      <c r="K41" s="422"/>
      <c r="L41" s="51">
        <v>1</v>
      </c>
      <c r="M41" s="52">
        <f>H34</f>
        <v>170800</v>
      </c>
      <c r="N41" s="174" t="s">
        <v>69</v>
      </c>
      <c r="O41" s="175">
        <v>0.02</v>
      </c>
      <c r="P41" s="174" t="s">
        <v>70</v>
      </c>
      <c r="Q41" s="174">
        <v>1000</v>
      </c>
      <c r="R41" s="174" t="s">
        <v>69</v>
      </c>
      <c r="S41" s="174">
        <v>6</v>
      </c>
      <c r="T41" s="174" t="s">
        <v>71</v>
      </c>
      <c r="U41" s="174" t="s">
        <v>72</v>
      </c>
      <c r="V41" s="176">
        <f>H34</f>
        <v>170800</v>
      </c>
      <c r="W41" s="174" t="s">
        <v>69</v>
      </c>
      <c r="X41" s="174">
        <v>0.02</v>
      </c>
      <c r="Y41" s="174" t="s">
        <v>70</v>
      </c>
      <c r="Z41" s="174">
        <v>1000</v>
      </c>
      <c r="AA41" s="174" t="s">
        <v>69</v>
      </c>
      <c r="AB41" s="174">
        <v>0</v>
      </c>
      <c r="AC41" s="174" t="s">
        <v>71</v>
      </c>
      <c r="AD41" s="174" t="s">
        <v>75</v>
      </c>
      <c r="AE41" s="56"/>
      <c r="AF41" s="50">
        <f>ROUNDDOWN((M41*O41/Q41*S41+V41*X41/Z41*AB41),0)</f>
        <v>20</v>
      </c>
    </row>
    <row r="42" spans="1:33" ht="12.75" customHeight="1" x14ac:dyDescent="0.2">
      <c r="A42" s="446"/>
      <c r="B42" s="428"/>
      <c r="C42" s="431"/>
      <c r="D42" s="431"/>
      <c r="E42" s="431"/>
      <c r="F42" s="419"/>
      <c r="G42" s="428"/>
      <c r="H42" s="422"/>
      <c r="I42" s="422"/>
      <c r="J42" s="422"/>
      <c r="K42" s="422"/>
      <c r="L42" s="51">
        <v>2</v>
      </c>
      <c r="M42" s="53"/>
      <c r="N42" s="56"/>
      <c r="O42" s="57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5"/>
    </row>
    <row r="43" spans="1:33" ht="12.75" customHeight="1" x14ac:dyDescent="0.2">
      <c r="A43" s="447"/>
      <c r="B43" s="429"/>
      <c r="C43" s="432"/>
      <c r="D43" s="432"/>
      <c r="E43" s="432"/>
      <c r="F43" s="420"/>
      <c r="G43" s="429"/>
      <c r="H43" s="423"/>
      <c r="I43" s="423"/>
      <c r="J43" s="423"/>
      <c r="K43" s="423"/>
      <c r="L43" s="58" t="s">
        <v>77</v>
      </c>
      <c r="M43" s="59"/>
      <c r="N43" s="59"/>
      <c r="O43" s="60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75"/>
      <c r="AC43" s="59"/>
      <c r="AD43" s="59"/>
      <c r="AE43" s="59"/>
      <c r="AF43" s="61">
        <f>SUBTOTAL(9,AF34:AF42)</f>
        <v>164624</v>
      </c>
    </row>
    <row r="44" spans="1:33" ht="27.75" customHeight="1" x14ac:dyDescent="0.2">
      <c r="A44" s="441" t="s">
        <v>131</v>
      </c>
      <c r="B44" s="442"/>
      <c r="C44" s="442"/>
      <c r="D44" s="442"/>
      <c r="E44" s="442"/>
      <c r="F44" s="442"/>
      <c r="G44" s="442"/>
      <c r="H44" s="442"/>
      <c r="I44" s="442"/>
      <c r="J44" s="442"/>
      <c r="K44" s="442"/>
      <c r="L44" s="443" t="s">
        <v>78</v>
      </c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62">
        <f>AF12+AF23+AF33+AF43</f>
        <v>1081114</v>
      </c>
      <c r="AG44" s="65"/>
    </row>
    <row r="45" spans="1:33" ht="18" customHeight="1" x14ac:dyDescent="0.2">
      <c r="L45" s="63"/>
      <c r="M45" s="53"/>
      <c r="N45" s="53"/>
      <c r="O45" s="54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64"/>
    </row>
    <row r="46" spans="1:33" ht="18" customHeight="1" x14ac:dyDescent="0.2">
      <c r="A46" s="181" t="s">
        <v>132</v>
      </c>
      <c r="B46" s="159"/>
      <c r="C46" s="160"/>
      <c r="D46" s="161"/>
      <c r="E46" s="182"/>
      <c r="F46" s="182"/>
      <c r="G46" s="182"/>
      <c r="H46" s="182"/>
      <c r="I46" s="182"/>
      <c r="J46" s="182"/>
      <c r="K46" s="182"/>
      <c r="L46" s="39"/>
      <c r="AF46" s="139">
        <f>AF12+AF23</f>
        <v>717174</v>
      </c>
    </row>
    <row r="47" spans="1:33" ht="18" customHeight="1" x14ac:dyDescent="0.2">
      <c r="A47" s="183" t="s">
        <v>133</v>
      </c>
      <c r="B47" s="184"/>
      <c r="C47" s="184"/>
      <c r="D47" s="184"/>
      <c r="E47" s="185"/>
      <c r="F47" s="185"/>
      <c r="G47" s="185"/>
      <c r="H47" s="185"/>
      <c r="I47" s="185"/>
      <c r="J47" s="185"/>
      <c r="K47" s="185"/>
      <c r="AF47" s="129">
        <f>AF33+AF43</f>
        <v>363940</v>
      </c>
    </row>
    <row r="48" spans="1:33" ht="13.2" x14ac:dyDescent="0.2">
      <c r="A48" s="154" t="s">
        <v>134</v>
      </c>
      <c r="B48" s="181"/>
      <c r="C48" s="181"/>
      <c r="D48" s="181"/>
    </row>
  </sheetData>
  <mergeCells count="48">
    <mergeCell ref="Q23:S23"/>
    <mergeCell ref="A44:K44"/>
    <mergeCell ref="L44:AE44"/>
    <mergeCell ref="I24:I33"/>
    <mergeCell ref="J24:J33"/>
    <mergeCell ref="K24:K33"/>
    <mergeCell ref="B34:B43"/>
    <mergeCell ref="C34:C43"/>
    <mergeCell ref="A24:A33"/>
    <mergeCell ref="A34:A43"/>
    <mergeCell ref="G34:G43"/>
    <mergeCell ref="H24:H33"/>
    <mergeCell ref="B24:B33"/>
    <mergeCell ref="D34:D43"/>
    <mergeCell ref="E34:E43"/>
    <mergeCell ref="E24:E33"/>
    <mergeCell ref="L2:AF2"/>
    <mergeCell ref="A3:A12"/>
    <mergeCell ref="B3:B12"/>
    <mergeCell ref="C3:C12"/>
    <mergeCell ref="D3:D12"/>
    <mergeCell ref="K3:K12"/>
    <mergeCell ref="I3:I12"/>
    <mergeCell ref="J3:J12"/>
    <mergeCell ref="G24:G33"/>
    <mergeCell ref="H34:H43"/>
    <mergeCell ref="C24:C33"/>
    <mergeCell ref="D24:D33"/>
    <mergeCell ref="E3:E12"/>
    <mergeCell ref="F3:F12"/>
    <mergeCell ref="F24:F33"/>
    <mergeCell ref="F34:F43"/>
    <mergeCell ref="G3:G12"/>
    <mergeCell ref="H3:H12"/>
    <mergeCell ref="G13:G23"/>
    <mergeCell ref="F13:F23"/>
    <mergeCell ref="K34:K43"/>
    <mergeCell ref="I34:I43"/>
    <mergeCell ref="J34:J43"/>
    <mergeCell ref="H13:H23"/>
    <mergeCell ref="I13:I23"/>
    <mergeCell ref="J13:J23"/>
    <mergeCell ref="K13:K23"/>
    <mergeCell ref="A13:A23"/>
    <mergeCell ref="B13:B23"/>
    <mergeCell ref="C13:C23"/>
    <mergeCell ref="D13:D23"/>
    <mergeCell ref="E13:E23"/>
  </mergeCells>
  <phoneticPr fontId="3"/>
  <printOptions horizontalCentered="1"/>
  <pageMargins left="0.70866141732283472" right="0.39370078740157483" top="0.78740157480314965" bottom="0.59055118110236227" header="0.51181102362204722" footer="0.11811023622047245"/>
  <pageSetup paperSize="9" scale="78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各分野詳細</vt:lpstr>
      <vt:lpstr>経費内訳書</vt:lpstr>
      <vt:lpstr>人件費</vt:lpstr>
      <vt:lpstr>社会保険料等事業主負担分</vt:lpstr>
      <vt:lpstr>各分野詳細!Print_Area</vt:lpstr>
      <vt:lpstr>経費内訳書!Print_Area</vt:lpstr>
      <vt:lpstr>社会保険料等事業主負担分!Print_Area</vt:lpstr>
      <vt:lpstr>人件費!Print_Area</vt:lpstr>
      <vt:lpstr>社会保険料等事業主負担分!Print_Titles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hikaru-kouta</dc:creator>
  <cp:lastModifiedBy>watanabe</cp:lastModifiedBy>
  <cp:lastPrinted>2021-04-21T06:45:12Z</cp:lastPrinted>
  <dcterms:created xsi:type="dcterms:W3CDTF">2010-09-21T21:12:44Z</dcterms:created>
  <dcterms:modified xsi:type="dcterms:W3CDTF">2021-04-22T05:54:41Z</dcterms:modified>
</cp:coreProperties>
</file>